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rtada" sheetId="1" state="visible" r:id="rId3"/>
    <sheet name="1. Resumen ejecutivo" sheetId="2" state="visible" r:id="rId4"/>
    <sheet name="2. Diagnóstico" sheetId="3" state="visible" r:id="rId5"/>
    <sheet name="3. Estado financiero" sheetId="4" state="visible" r:id="rId6"/>
    <sheet name="4. Decisiones" sheetId="5" state="visible" r:id="rId7"/>
    <sheet name="5. Proyección 12m" sheetId="6" state="visible" r:id="rId8"/>
    <sheet name="6. Catálogo" sheetId="7" state="visible" r:id="rId9"/>
    <sheet name="7. Histórico 16m" sheetId="8" state="visible" r:id="rId10"/>
    <sheet name="8. Supuestos" sheetId="9" state="visible" r:id="rId11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<sst xmlns="http://schemas.openxmlformats.org/spreadsheetml/2006/main" count="304" uniqueCount="290">
  <si>
    <t xml:space="preserve">CLÍNICA ULTRAVIDA</t>
  </si>
  <si>
    <t xml:space="preserve">Plan de Negocio · Business Plan</t>
  </si>
  <si>
    <t xml:space="preserve">Preparado para:</t>
  </si>
  <si>
    <t xml:space="preserve">Dr. Dante Bonilla Cancino</t>
  </si>
  <si>
    <t xml:space="preserve">Por:</t>
  </si>
  <si>
    <t xml:space="preserve">Sindicato Agency × Grupo Peltier</t>
  </si>
  <si>
    <t xml:space="preserve">Fecha:</t>
  </si>
  <si>
    <t xml:space="preserve">Junio 2026 · Sesión de cierre</t>
  </si>
  <si>
    <t xml:space="preserve">Confidencial:</t>
  </si>
  <si>
    <t xml:space="preserve">Uso exclusivo del cliente</t>
  </si>
  <si>
    <t xml:space="preserve">"En Azcapotzalco trabajaba más y ganaba lo mismo que hoy trabajando menos. Ahora quiero ganar más sin saturarme."</t>
  </si>
  <si>
    <t xml:space="preserve">— Dr. Dante Bonilla, Sesión 1</t>
  </si>
  <si>
    <t xml:space="preserve">CONTENIDO DE ESTE PLAN</t>
  </si>
  <si>
    <t xml:space="preserve">1. Resumen ejecutivo</t>
  </si>
  <si>
    <t xml:space="preserve">La foto completa: dónde estás y a dónde puedes llegar</t>
  </si>
  <si>
    <t xml:space="preserve">2. Diagnóstico</t>
  </si>
  <si>
    <t xml:space="preserve">Tus números reales auditados (16 meses + Nimbo + Google Ads)</t>
  </si>
  <si>
    <t xml:space="preserve">3. Estado financiero actual</t>
  </si>
  <si>
    <t xml:space="preserve">Tu P&amp;L de hoy, línea por línea</t>
  </si>
  <si>
    <t xml:space="preserve">4. Decisiones de crecimiento</t>
  </si>
  <si>
    <t xml:space="preserve">Cada palanca con su inversión, retorno y riesgo</t>
  </si>
  <si>
    <t xml:space="preserve">5. Proyección 12 meses</t>
  </si>
  <si>
    <t xml:space="preserve">El camino mes a mes de $197K hacia $340K</t>
  </si>
  <si>
    <t xml:space="preserve">6. Catálogo de servicios</t>
  </si>
  <si>
    <t xml:space="preserve">Tus servicios con margen real por línea</t>
  </si>
  <si>
    <t xml:space="preserve">7. Histórico 16 meses</t>
  </si>
  <si>
    <t xml:space="preserve">El respaldo transaccional de cada cifra</t>
  </si>
  <si>
    <t xml:space="preserve">8. Supuestos</t>
  </si>
  <si>
    <t xml:space="preserve">De dónde sale cada número del modelo</t>
  </si>
  <si>
    <t xml:space="preserve">RESUMEN EJECUTIVO</t>
  </si>
  <si>
    <t xml:space="preserve">Ultravida tiene la demanda; le falta el sistema para convertirla en crecimiento. Este plan traza ese sistema con números reales.</t>
  </si>
  <si>
    <t xml:space="preserve">DÓNDE ESTÁS HOY</t>
  </si>
  <si>
    <t xml:space="preserve">Facturación mensual</t>
  </si>
  <si>
    <t xml:space="preserve">$197,000</t>
  </si>
  <si>
    <t xml:space="preserve">promedio real auditado (16 meses)</t>
  </si>
  <si>
    <t xml:space="preserve">Utilidad de la clínica</t>
  </si>
  <si>
    <t xml:space="preserve">$39,203</t>
  </si>
  <si>
    <t xml:space="preserve">después de tu sueldo de mercado $50K</t>
  </si>
  <si>
    <t xml:space="preserve">Lo que tomas hoy (sin sueldo formal)</t>
  </si>
  <si>
    <t xml:space="preserve">$89,203</t>
  </si>
  <si>
    <t xml:space="preserve">mezcla tu pago de médico + utilidad</t>
  </si>
  <si>
    <t xml:space="preserve">Consultas/mes</t>
  </si>
  <si>
    <t xml:space="preserve">~104</t>
  </si>
  <si>
    <t xml:space="preserve">61% de tu capacidad (170)</t>
  </si>
  <si>
    <t xml:space="preserve">Dependencia de ti</t>
  </si>
  <si>
    <t xml:space="preserve">100%</t>
  </si>
  <si>
    <t xml:space="preserve">todo el ingreso requiere que atiendas</t>
  </si>
  <si>
    <t xml:space="preserve">Punto de equilibrio</t>
  </si>
  <si>
    <t xml:space="preserve">$138,000</t>
  </si>
  <si>
    <t xml:space="preserve">lo mínimo a facturar (con tu sueldo)</t>
  </si>
  <si>
    <t xml:space="preserve">A DÓNDE PUEDES LLEGAR (12 meses)</t>
  </si>
  <si>
    <t xml:space="preserve">Facturación a régimen</t>
  </si>
  <si>
    <t xml:space="preserve">~$340,000</t>
  </si>
  <si>
    <t xml:space="preserve">activando las palancas en orden</t>
  </si>
  <si>
    <t xml:space="preserve">~$147,000</t>
  </si>
  <si>
    <t xml:space="preserve">con todo operando</t>
  </si>
  <si>
    <t xml:space="preserve">baja a ~75%</t>
  </si>
  <si>
    <t xml:space="preserve">el negocio gana sin que atiendas todo</t>
  </si>
  <si>
    <t xml:space="preserve">Cómo</t>
  </si>
  <si>
    <t xml:space="preserve">Sin saturarte</t>
  </si>
  <si>
    <t xml:space="preserve">servicios que no dependen de tu agenda</t>
  </si>
  <si>
    <t xml:space="preserve">LAS PALANCAS (en orden de prioridad)</t>
  </si>
  <si>
    <t xml:space="preserve">1. Atender mejor tu agenda</t>
  </si>
  <si>
    <t xml:space="preserve">Casi gratis</t>
  </si>
  <si>
    <t xml:space="preserve">104→120 sin saturarte</t>
  </si>
  <si>
    <t xml:space="preserve">2. Reactivar tu base (1,695)</t>
  </si>
  <si>
    <t xml:space="preserve">Por desempeño</t>
  </si>
  <si>
    <t xml:space="preserve">oro dormido, ya te conocen</t>
  </si>
  <si>
    <t xml:space="preserve">3. Registrar marca (IMPI)</t>
  </si>
  <si>
    <t xml:space="preserve">$26,680 único</t>
  </si>
  <si>
    <t xml:space="preserve">protección, recupera en ~1.5 meses</t>
  </si>
  <si>
    <t xml:space="preserve">4. Prender 2º ultrasonido</t>
  </si>
  <si>
    <t xml:space="preserve">Piloto 60 días</t>
  </si>
  <si>
    <t xml:space="preserve">activo apagado, alto margen</t>
  </si>
  <si>
    <t xml:space="preserve">5. Construir pediatría</t>
  </si>
  <si>
    <t xml:space="preserve">Inversión 3+ meses</t>
  </si>
  <si>
    <t xml:space="preserve">retiene familias, madura lento</t>
  </si>
  <si>
    <t xml:space="preserve">DIAGNÓSTICO · NÚMEROS REALES</t>
  </si>
  <si>
    <t xml:space="preserve">Auditados de primera mano: 16 meses transaccionales + Nimbo en vivo + 3 años de Google Ads. No son estimados.</t>
  </si>
  <si>
    <t xml:space="preserve">TU GOOGLE ADS (la base de toda proyección)</t>
  </si>
  <si>
    <t xml:space="preserve">Costo por clic (CPC)</t>
  </si>
  <si>
    <t xml:space="preserve">$14.56</t>
  </si>
  <si>
    <t xml:space="preserve">de tu cuenta real</t>
  </si>
  <si>
    <t xml:space="preserve">Costo por lead (WhatsApp)</t>
  </si>
  <si>
    <t xml:space="preserve">$56.34</t>
  </si>
  <si>
    <t xml:space="preserve">conversión 25.85%</t>
  </si>
  <si>
    <t xml:space="preserve">Costo por paciente que llega (CAC)</t>
  </si>
  <si>
    <t xml:space="preserve">~$500</t>
  </si>
  <si>
    <t xml:space="preserve">sube a $550-750 al escalar</t>
  </si>
  <si>
    <t xml:space="preserve">Inviertes hoy/mes</t>
  </si>
  <si>
    <t xml:space="preserve">$15,000</t>
  </si>
  <si>
    <t xml:space="preserve">$13K pauta + $2K agencia</t>
  </si>
  <si>
    <t xml:space="preserve">Estado de la campaña</t>
  </si>
  <si>
    <t xml:space="preserve">Limitada por presupuesto</t>
  </si>
  <si>
    <t xml:space="preserve">HAY demanda sin capturar</t>
  </si>
  <si>
    <t xml:space="preserve">ACTIVOS QUE YA TIENES</t>
  </si>
  <si>
    <t xml:space="preserve">Retención de pacientes</t>
  </si>
  <si>
    <t xml:space="preserve">80%</t>
  </si>
  <si>
    <t xml:space="preserve">vs 60-75% del sector</t>
  </si>
  <si>
    <t xml:space="preserve">Reseñas Google 5.0★</t>
  </si>
  <si>
    <t xml:space="preserve">170</t>
  </si>
  <si>
    <t xml:space="preserve">confianza antes de la cita</t>
  </si>
  <si>
    <t xml:space="preserve">Base de pacientes</t>
  </si>
  <si>
    <t xml:space="preserve">1,695</t>
  </si>
  <si>
    <t xml:space="preserve">sin reactivar sistemáticamente</t>
  </si>
  <si>
    <t xml:space="preserve">Continuidad médica (tú)</t>
  </si>
  <si>
    <t xml:space="preserve">El moat</t>
  </si>
  <si>
    <t xml:space="preserve">regresan buscando al Dr. Bonilla</t>
  </si>
  <si>
    <t xml:space="preserve">2º ultrasonido</t>
  </si>
  <si>
    <t xml:space="preserve">Disponible</t>
  </si>
  <si>
    <t xml:space="preserve">apagado = dinero parado</t>
  </si>
  <si>
    <t xml:space="preserve">Liga de precio real</t>
  </si>
  <si>
    <t xml:space="preserve">Mid-boutique $1,400-1,600</t>
  </si>
  <si>
    <t xml:space="preserve">pero cotizas como tier bajo $800</t>
  </si>
  <si>
    <t xml:space="preserve">ESTADO FINANCIERO ACTUAL (mensual)</t>
  </si>
  <si>
    <t xml:space="preserve">Tu P&amp;L de hoy. Las celdas azules son editables; los totales se calculan solos.</t>
  </si>
  <si>
    <t xml:space="preserve">INGRESOS</t>
  </si>
  <si>
    <t xml:space="preserve">Consultas, paquetes y ultrasonidos (tú)</t>
  </si>
  <si>
    <t xml:space="preserve">Medicamentos</t>
  </si>
  <si>
    <t xml:space="preserve">Procedimientos (DIU, PCR, vacunas...)</t>
  </si>
  <si>
    <t xml:space="preserve">INGRESO TOTAL</t>
  </si>
  <si>
    <t xml:space="preserve">COSTOS VARIABLES (suben con cada paciente)</t>
  </si>
  <si>
    <t xml:space="preserve">Medicamentos (costo, ~65%)</t>
  </si>
  <si>
    <t xml:space="preserve">Insumos de consulta</t>
  </si>
  <si>
    <t xml:space="preserve">Laboratorios externos</t>
  </si>
  <si>
    <t xml:space="preserve">Comisión de Mara (10/6/8.5/3.5% por tipo)</t>
  </si>
  <si>
    <t xml:space="preserve">Comisión terminal (Clip ~3.8% sobre 65%)</t>
  </si>
  <si>
    <t xml:space="preserve">TOTAL VARIABLES</t>
  </si>
  <si>
    <t xml:space="preserve">COSTOS FIJOS (mensuales)</t>
  </si>
  <si>
    <t xml:space="preserve">Recepción (equipo)</t>
  </si>
  <si>
    <t xml:space="preserve">Crédito del ultrasonido</t>
  </si>
  <si>
    <t xml:space="preserve">Pauta Google (incl. agencia)</t>
  </si>
  <si>
    <t xml:space="preserve">Renta (a tus papás)</t>
  </si>
  <si>
    <t xml:space="preserve">Servicios, contador, Nimbo, limpieza</t>
  </si>
  <si>
    <t xml:space="preserve">Tu sueldo (mercado · hoy no te lo pagas)</t>
  </si>
  <si>
    <t xml:space="preserve">TOTAL FIJOS</t>
  </si>
  <si>
    <t xml:space="preserve">RESULTADO</t>
  </si>
  <si>
    <t xml:space="preserve">UTILIDAD DE LA CLÍNICA (con tu sueldo)</t>
  </si>
  <si>
    <t xml:space="preserve">Lo que tomas SIN pagarte sueldo</t>
  </si>
  <si>
    <t xml:space="preserve">Margen %</t>
  </si>
  <si>
    <t xml:space="preserve">Nota: con tu sueldo de mercado, la clínica genera utilidad propia. Sin pagarte sueldo, te llevas más pero no sabes si el negocio gana solo.</t>
  </si>
  <si>
    <t xml:space="preserve">DECISIONES DE CRECIMIENTO</t>
  </si>
  <si>
    <t xml:space="preserve">Cada palanca: qué inviertes, qué te trae, cuánto rinde y su riesgo. Pensado a 12 meses, no a un mes aislado.</t>
  </si>
  <si>
    <t xml:space="preserve">Decisión</t>
  </si>
  <si>
    <t xml:space="preserve">Inversión</t>
  </si>
  <si>
    <t xml:space="preserve">Retorno (régimen)</t>
  </si>
  <si>
    <t xml:space="preserve">Recupera en</t>
  </si>
  <si>
    <t xml:space="preserve">Notas / riesgo</t>
  </si>
  <si>
    <t xml:space="preserve">1. Atender mejor agenda</t>
  </si>
  <si>
    <t xml:space="preserve">~$0 (hasta 112)</t>
  </si>
  <si>
    <t xml:space="preserve">+$12-25K/mes</t>
  </si>
  <si>
    <t xml:space="preserve">inmediato</t>
  </si>
  <si>
    <t xml:space="preserve">De 112+ cuesta pauta $500/paciente. Cuida no saturarte (máx 145).</t>
  </si>
  <si>
    <t xml:space="preserve">2. Reactivar base (opcional)</t>
  </si>
  <si>
    <t xml:space="preserve">Pauta Meta ~$3K</t>
  </si>
  <si>
    <t xml:space="preserve">+$17-35K/mes</t>
  </si>
  <si>
    <t xml:space="preserve">1-2 meses</t>
  </si>
  <si>
    <t xml:space="preserve">OPCIONAL. Pauta Meta para traer de vuelta a quien ya te conoce. Incluye ordenar base + diseño de piezas.</t>
  </si>
  <si>
    <t xml:space="preserve">3. IMPI (marca)</t>
  </si>
  <si>
    <t xml:space="preserve">Evita perder $200-500K</t>
  </si>
  <si>
    <t xml:space="preserve">~1.5 meses</t>
  </si>
  <si>
    <t xml:space="preserve">Protección, no crecimiento. Ventana crítica antes de crecer.</t>
  </si>
  <si>
    <t xml:space="preserve">4. 2º ultrasonido</t>
  </si>
  <si>
    <t xml:space="preserve">Técnico $8K + pauta</t>
  </si>
  <si>
    <t xml:space="preserve">+$5-8K/mes (sube)</t>
  </si>
  <si>
    <t xml:space="preserve">mes 2</t>
  </si>
  <si>
    <t xml:space="preserve">Alto margen. Ingreso sin que TÚ atiendas. Madura 2-3 meses.</t>
  </si>
  <si>
    <t xml:space="preserve">5. Pediatría</t>
  </si>
  <si>
    <t xml:space="preserve">Pauta derivada + 50-70% a clínica</t>
  </si>
  <si>
    <t xml:space="preserve">+$6-20K/mes</t>
  </si>
  <si>
    <t xml:space="preserve">~9 meses</t>
  </si>
  <si>
    <t xml:space="preserve">La más lenta. Volumen real ($600/consulta). Retiene familias.</t>
  </si>
  <si>
    <t xml:space="preserve">+ Asistente WhatsApp</t>
  </si>
  <si>
    <t xml:space="preserve">~$5K/mes</t>
  </si>
  <si>
    <t xml:space="preserve">No pierde leads pagados</t>
  </si>
  <si>
    <t xml:space="preserve">con volumen</t>
  </si>
  <si>
    <t xml:space="preserve">Recomendado al subir pauta. No-code listo en mercado.</t>
  </si>
  <si>
    <t xml:space="preserve">+ Coaching Sindicato</t>
  </si>
  <si>
    <t xml:space="preserve">$5K/mes paquete</t>
  </si>
  <si>
    <t xml:space="preserve">Coordina todo el sistema</t>
  </si>
  <si>
    <t xml:space="preserve">4× con +agenda</t>
  </si>
  <si>
    <t xml:space="preserve">1 junta DoctorWeb + 1 sesión + modelo vivo. No por horas.</t>
  </si>
  <si>
    <t xml:space="preserve">Principio clave: ninguna inversión se juzga por un mes aislado. Un servicio nuevo pierde al arranque y rinde con la recurrencia (LTV ~$6K, ratio LTV/CAC 8-12:1). Por eso se mira la curva de 12 meses.</t>
  </si>
  <si>
    <t xml:space="preserve">PROYECCIÓN A 12 MESES</t>
  </si>
  <si>
    <t xml:space="preserve">Activando las palancas en orden (no todo el día 1). De $197K hacia ~$340K cuando todo madura. Cifras conservadoras.</t>
  </si>
  <si>
    <t xml:space="preserve">Mes</t>
  </si>
  <si>
    <t xml:space="preserve">Facturación</t>
  </si>
  <si>
    <t xml:space="preserve">Utilidad clínica</t>
  </si>
  <si>
    <t xml:space="preserve">Qué activas</t>
  </si>
  <si>
    <t xml:space="preserve">agenda + reactiva</t>
  </si>
  <si>
    <t xml:space="preserve">agenda + USG</t>
  </si>
  <si>
    <t xml:space="preserve">USG</t>
  </si>
  <si>
    <t xml:space="preserve">USG + pediatría</t>
  </si>
  <si>
    <t xml:space="preserve">pediatría</t>
  </si>
  <si>
    <t xml:space="preserve">—</t>
  </si>
  <si>
    <t xml:space="preserve">Mes 1-2 · Lo tuyo mejor</t>
  </si>
  <si>
    <t xml:space="preserve">Agenda + reactivación + IMPI. Casi sin invertir. Cruzas $250K.</t>
  </si>
  <si>
    <t xml:space="preserve">Mes 3-4 · Prende el USG</t>
  </si>
  <si>
    <t xml:space="preserve">Técnico + pauta. Madura 2-3 meses, rinde rápido.</t>
  </si>
  <si>
    <t xml:space="preserve">Mes 5-9 · Construye pediatría</t>
  </si>
  <si>
    <t xml:space="preserve">La más lenta — la cartera de niños tarda. Retiene familias.</t>
  </si>
  <si>
    <t xml:space="preserve">Mes 9-12 · Todo operando</t>
  </si>
  <si>
    <t xml:space="preserve">~$340K/mes, dependencia de ti mucho menor.</t>
  </si>
  <si>
    <t xml:space="preserve">CATÁLOGO DE SERVICIOS</t>
  </si>
  <si>
    <t xml:space="preserve">Precios y costos reales (de la sesión de levantamiento). La columna verde es lo que te queda por servicio.</t>
  </si>
  <si>
    <t xml:space="preserve">Servicio</t>
  </si>
  <si>
    <t xml:space="preserve">Precio</t>
  </si>
  <si>
    <t xml:space="preserve">Costo</t>
  </si>
  <si>
    <t xml:space="preserve">Margen</t>
  </si>
  <si>
    <t xml:space="preserve">Nota</t>
  </si>
  <si>
    <t xml:space="preserve">Consulta (1ª vez / seguimiento)</t>
  </si>
  <si>
    <t xml:space="preserve">Paquete 1 (papanicolau+colposcopía)</t>
  </si>
  <si>
    <t xml:space="preserve">Paquete 2 ★ (+USG endovaginal)</t>
  </si>
  <si>
    <t xml:space="preserve">servicio estrella</t>
  </si>
  <si>
    <t xml:space="preserve">Paquete 3 (+USG mama)</t>
  </si>
  <si>
    <t xml:space="preserve">USG cromosómico/estructural</t>
  </si>
  <si>
    <t xml:space="preserve">margen ~98%</t>
  </si>
  <si>
    <t xml:space="preserve">DIU cobre</t>
  </si>
  <si>
    <t xml:space="preserve">DIU plata</t>
  </si>
  <si>
    <t xml:space="preserve">Implante subdérmico</t>
  </si>
  <si>
    <t xml:space="preserve">PCR VPH</t>
  </si>
  <si>
    <t xml:space="preserve">PCR ETS/cándida/úlceras</t>
  </si>
  <si>
    <t xml:space="preserve">c/u</t>
  </si>
  <si>
    <t xml:space="preserve">Biopsia cérvix/vulva</t>
  </si>
  <si>
    <t xml:space="preserve">Vacuna VPH (3 dosis)</t>
  </si>
  <si>
    <t xml:space="preserve">oportunidad</t>
  </si>
  <si>
    <t xml:space="preserve">Parto / cesárea</t>
  </si>
  <si>
    <t xml:space="preserve">esporádico</t>
  </si>
  <si>
    <t xml:space="preserve">Legrado</t>
  </si>
  <si>
    <t xml:space="preserve">HISTÓRICO · 16 MESES REALES</t>
  </si>
  <si>
    <t xml:space="preserve">Suma de tus hojas transaccionales. Es el respaldo de cada cifra del plan.</t>
  </si>
  <si>
    <t xml:space="preserve">Consultas</t>
  </si>
  <si>
    <t xml:space="preserve">Procedim.</t>
  </si>
  <si>
    <t xml:space="preserve">Cirugía</t>
  </si>
  <si>
    <t xml:space="preserve">TOTAL</t>
  </si>
  <si>
    <t xml:space="preserve">Ene 2025</t>
  </si>
  <si>
    <t xml:space="preserve">Feb 2025</t>
  </si>
  <si>
    <t xml:space="preserve">Mar 2025</t>
  </si>
  <si>
    <t xml:space="preserve">Abr 2025</t>
  </si>
  <si>
    <t xml:space="preserve">May 2025</t>
  </si>
  <si>
    <t xml:space="preserve">Jun 2025</t>
  </si>
  <si>
    <t xml:space="preserve">Jul 2025</t>
  </si>
  <si>
    <t xml:space="preserve">Ago 2025</t>
  </si>
  <si>
    <t xml:space="preserve">Sep 2025</t>
  </si>
  <si>
    <t xml:space="preserve">Oct 2025</t>
  </si>
  <si>
    <t xml:space="preserve">Nov 2025</t>
  </si>
  <si>
    <t xml:space="preserve">Dic 2025</t>
  </si>
  <si>
    <t xml:space="preserve">Ene 2026</t>
  </si>
  <si>
    <t xml:space="preserve">Feb 2026</t>
  </si>
  <si>
    <t xml:space="preserve">Mar 2026</t>
  </si>
  <si>
    <t xml:space="preserve">Abr 2026</t>
  </si>
  <si>
    <t xml:space="preserve">PROMEDIO</t>
  </si>
  <si>
    <t xml:space="preserve">SUPUESTOS DEL MODELO</t>
  </si>
  <si>
    <t xml:space="preserve">De dónde sale cada número. Todo trazado a su fuente real.</t>
  </si>
  <si>
    <t xml:space="preserve">Supuesto</t>
  </si>
  <si>
    <t xml:space="preserve">Valor</t>
  </si>
  <si>
    <t xml:space="preserve">Fuente</t>
  </si>
  <si>
    <t xml:space="preserve">Ingreso base mensual</t>
  </si>
  <si>
    <t xml:space="preserve">Feb 2026 verificado + promedio 16m</t>
  </si>
  <si>
    <t xml:space="preserve">Costo por paciente (CAC)</t>
  </si>
  <si>
    <t xml:space="preserve">$500-750</t>
  </si>
  <si>
    <t xml:space="preserve">Google Ads real, sube al escalar</t>
  </si>
  <si>
    <t xml:space="preserve">cuenta DoctorWeb real</t>
  </si>
  <si>
    <t xml:space="preserve">Margen medicamentos</t>
  </si>
  <si>
    <t xml:space="preserve">35%</t>
  </si>
  <si>
    <t xml:space="preserve">a confirmar (Dante dijo 30-60%)</t>
  </si>
  <si>
    <t xml:space="preserve">Sueldo Dante (mercado)</t>
  </si>
  <si>
    <t xml:space="preserve">$50,000</t>
  </si>
  <si>
    <t xml:space="preserve">referencia, hoy no se lo paga</t>
  </si>
  <si>
    <t xml:space="preserve">Comisión Mara</t>
  </si>
  <si>
    <t xml:space="preserve">10/6/8.5/3.5%</t>
  </si>
  <si>
    <t xml:space="preserve">Excel de comisiones real (~$16.5K/mes)</t>
  </si>
  <si>
    <t xml:space="preserve">Ticket consulta pediátrica</t>
  </si>
  <si>
    <t xml:space="preserve">$600</t>
  </si>
  <si>
    <t xml:space="preserve">mercado (Punto Clínico $649)</t>
  </si>
  <si>
    <t xml:space="preserve">Volumen pediatra</t>
  </si>
  <si>
    <t xml:space="preserve">12-25/día</t>
  </si>
  <si>
    <t xml:space="preserve">datos de sector, arranque conservador</t>
  </si>
  <si>
    <t xml:space="preserve">Sueldo técnico USG</t>
  </si>
  <si>
    <t xml:space="preserve">$8,000</t>
  </si>
  <si>
    <t xml:space="preserve">mercado medio tiempo ($8.6-11.7K TC)</t>
  </si>
  <si>
    <t xml:space="preserve">LTV paciente</t>
  </si>
  <si>
    <t xml:space="preserve">~$6,000/año</t>
  </si>
  <si>
    <t xml:space="preserve">ticket $1,500 × ~4 visitas</t>
  </si>
  <si>
    <t xml:space="preserve">Capacidad Dante</t>
  </si>
  <si>
    <t xml:space="preserve">170 pac/mes</t>
  </si>
  <si>
    <t xml:space="preserve">hoy ~104 (61%)</t>
  </si>
  <si>
    <t xml:space="preserve">Capacidad USG #2</t>
  </si>
  <si>
    <t xml:space="preserve">112 estudios/mes</t>
  </si>
  <si>
    <t xml:space="preserve">70% utilización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</si>
</sst>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"/>
    <numFmt numFmtId="166" formatCode="\$#,##0;[RED]&quot;($&quot;#,##0\)"/>
    <numFmt numFmtId="167" formatCode="0.0%"/>
    <numFmt numFmtId="168" formatCode="\$#,##0"/>
    <numFmt numFmtId="169" formatCode="0%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Calibri"/>
      <family val="0"/>
      <charset val="1"/>
    </font>
    <font>
      <b val="true"/>
      <sz val="13"/>
      <color rgb="FFFFFFFF"/>
      <name val="Calibri"/>
      <family val="0"/>
      <charset val="1"/>
    </font>
    <font>
      <b val="true"/>
      <sz val="11"/>
      <color rgb="FF5F6B68"/>
      <name val="Calibri"/>
      <family val="0"/>
      <charset val="1"/>
    </font>
    <font>
      <b val="true"/>
      <sz val="12"/>
      <color rgb="FF1A2E2A"/>
      <name val="Calibri"/>
      <family val="0"/>
      <charset val="1"/>
    </font>
    <font>
      <sz val="12"/>
      <color rgb="FF1A2E2A"/>
      <name val="Calibri"/>
      <family val="0"/>
      <charset val="1"/>
    </font>
    <font>
      <i val="true"/>
      <sz val="12"/>
      <color rgb="FF1A2E2A"/>
      <name val="Calibri"/>
      <family val="0"/>
      <charset val="1"/>
    </font>
    <font>
      <i val="true"/>
      <sz val="13"/>
      <color rgb="FF0B7C72"/>
      <name val="Calibri"/>
      <family val="0"/>
      <charset val="1"/>
    </font>
    <font>
      <sz val="10"/>
      <color rgb="FF5F6B68"/>
      <name val="Calibri"/>
      <family val="0"/>
      <charset val="1"/>
    </font>
    <font>
      <b val="true"/>
      <sz val="12"/>
      <color rgb="FFFFFFFF"/>
      <name val="Calibri"/>
      <family val="0"/>
      <charset val="1"/>
    </font>
    <font>
      <b val="true"/>
      <sz val="11"/>
      <color rgb="FF0B7C72"/>
      <name val="Calibri"/>
      <family val="0"/>
      <charset val="1"/>
    </font>
    <font>
      <b val="true"/>
      <sz val="16"/>
      <color rgb="FFFFFFFF"/>
      <name val="Calibri"/>
      <family val="0"/>
      <charset val="1"/>
    </font>
    <font>
      <i val="true"/>
      <sz val="11"/>
      <color rgb="FF5F6B68"/>
      <name val="Calibri"/>
      <family val="0"/>
      <charset val="1"/>
    </font>
    <font>
      <sz val="11"/>
      <color rgb="FF1A2E2A"/>
      <name val="Calibri"/>
      <family val="0"/>
      <charset val="1"/>
    </font>
    <font>
      <b val="true"/>
      <sz val="12"/>
      <color rgb="FF0B7C72"/>
      <name val="Calibri"/>
      <family val="0"/>
      <charset val="1"/>
    </font>
    <font>
      <sz val="9"/>
      <color rgb="FF5F6B68"/>
      <name val="Calibri"/>
      <family val="0"/>
      <charset val="1"/>
    </font>
    <font>
      <b val="true"/>
      <sz val="12"/>
      <color rgb="FF1E8449"/>
      <name val="Calibri"/>
      <family val="0"/>
      <charset val="1"/>
    </font>
    <font>
      <b val="true"/>
      <sz val="11"/>
      <color rgb="FF1A2E2A"/>
      <name val="Calibri"/>
      <family val="0"/>
      <charset val="1"/>
    </font>
    <font>
      <sz val="10"/>
      <color rgb="FF0B7C72"/>
      <name val="Calibri"/>
      <family val="0"/>
      <charset val="1"/>
    </font>
    <font>
      <b val="true"/>
      <sz val="11"/>
      <color rgb="FF1E8449"/>
      <name val="Calibri"/>
      <family val="0"/>
      <charset val="1"/>
    </font>
    <font>
      <b val="true"/>
      <sz val="11"/>
      <color rgb="FF0000FF"/>
      <name val="Calibri"/>
      <family val="0"/>
      <charset val="1"/>
    </font>
    <font>
      <i val="true"/>
      <sz val="9"/>
      <color rgb="FF5F6B68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sz val="10"/>
      <color rgb="FF1A2E2A"/>
      <name val="Calibri"/>
      <family val="0"/>
      <charset val="1"/>
    </font>
    <font>
      <sz val="10"/>
      <color rgb="FF1E8449"/>
      <name val="Calibri"/>
      <family val="0"/>
      <charset val="1"/>
    </font>
    <font>
      <i val="true"/>
      <sz val="10"/>
      <color rgb="FF0B7C72"/>
      <name val="Calibri"/>
      <family val="0"/>
      <charset val="1"/>
    </font>
    <font>
      <sz val="8"/>
      <color rgb="FF5F6B68"/>
      <name val="Calibri"/>
      <family val="0"/>
      <charset val="1"/>
    </font>
    <font>
      <b val="true"/>
      <sz val="10"/>
      <color rgb="FF1A2E2A"/>
      <name val="Calibri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0D9488"/>
        <bgColor rgb="FF0B7C72"/>
      </patternFill>
    </fill>
    <fill>
      <patternFill patternType="solid">
        <fgColor rgb="FF0B7C72"/>
        <bgColor rgb="FF1E8449"/>
      </patternFill>
    </fill>
    <fill>
      <patternFill patternType="solid">
        <fgColor rgb="FFF26B1F"/>
        <bgColor rgb="FFFF8080"/>
      </patternFill>
    </fill>
    <fill>
      <patternFill patternType="solid">
        <fgColor rgb="FFE8F5E9"/>
        <bgColor rgb="FFE1F5EE"/>
      </patternFill>
    </fill>
    <fill>
      <patternFill patternType="solid">
        <fgColor rgb="FF1E8449"/>
        <bgColor rgb="FF0B7C72"/>
      </patternFill>
    </fill>
    <fill>
      <patternFill patternType="solid">
        <fgColor rgb="FFFFF2CC"/>
        <bgColor rgb="FFFDF1E3"/>
      </patternFill>
    </fill>
    <fill>
      <patternFill patternType="solid">
        <fgColor rgb="FFFDF1E3"/>
        <bgColor rgb="FFFFF2CC"/>
      </patternFill>
    </fill>
    <fill>
      <patternFill patternType="solid">
        <fgColor rgb="FFE1F5EE"/>
        <bgColor rgb="FFE8F5E9"/>
      </patternFill>
    </fill>
    <fill>
      <patternFill patternType="solid">
        <fgColor rgb="FFF2F2F2"/>
        <bgColor rgb="FFE8F5E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6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3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8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20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9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9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1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2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B7C72"/>
      <rgbColor rgb="FFC0C0C0"/>
      <rgbColor rgb="FF808080"/>
      <rgbColor rgb="FF9999FF"/>
      <rgbColor rgb="FF993366"/>
      <rgbColor rgb="FFFFF2CC"/>
      <rgbColor rgb="FFE1F5EE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D9488"/>
      <rgbColor rgb="FF0000FF"/>
      <rgbColor rgb="FF00CCFF"/>
      <rgbColor rgb="FFE8F5E9"/>
      <rgbColor rgb="FFF2F2F2"/>
      <rgbColor rgb="FFFDF1E3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26B1F"/>
      <rgbColor rgb="FF5F6B68"/>
      <rgbColor rgb="FF969696"/>
      <rgbColor rgb="FF003366"/>
      <rgbColor rgb="FF1E8449"/>
      <rgbColor rgb="FF003300"/>
      <rgbColor rgb="FF333300"/>
      <rgbColor rgb="FF993300"/>
      <rgbColor rgb="FF993366"/>
      <rgbColor rgb="FF333399"/>
      <rgbColor rgb="FF1A2E2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2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0"/>
    <col collapsed="false" customWidth="true" hidden="false" outlineLevel="0" max="5" min="3" style="1" width="24"/>
    <col collapsed="false" customWidth="true" hidden="false" outlineLevel="0" max="6" min="6" style="1" width="3"/>
  </cols>
  <sheetData>
    <row r="2" customFormat="false" ht="7.5" hidden="false" customHeight="true" outlineLevel="0" collapsed="false"/>
    <row r="3" customFormat="false" ht="42" hidden="false" customHeight="true" outlineLevel="0" collapsed="false">
      <c r="B3" s="2" t="s">
        <v>0</v>
      </c>
      <c r="C3" s="2"/>
      <c r="D3" s="2"/>
      <c r="E3" s="2"/>
    </row>
    <row r="4" customFormat="false" ht="27.75" hidden="false" customHeight="true" outlineLevel="0" collapsed="false">
      <c r="B4" s="3" t="s">
        <v>1</v>
      </c>
      <c r="C4" s="3"/>
      <c r="D4" s="3"/>
      <c r="E4" s="3"/>
    </row>
    <row r="5" customFormat="false" ht="9.75" hidden="false" customHeight="true" outlineLevel="0" collapsed="false"/>
    <row r="6" customFormat="false" ht="15" hidden="false" customHeight="true" outlineLevel="0" collapsed="false">
      <c r="B6" s="4" t="s">
        <v>2</v>
      </c>
      <c r="C6" s="5" t="s">
        <v>3</v>
      </c>
    </row>
    <row r="7" customFormat="false" ht="15" hidden="false" customHeight="true" outlineLevel="0" collapsed="false">
      <c r="B7" s="4" t="s">
        <v>4</v>
      </c>
      <c r="C7" s="6" t="s">
        <v>5</v>
      </c>
    </row>
    <row r="8" customFormat="false" ht="15" hidden="false" customHeight="true" outlineLevel="0" collapsed="false">
      <c r="B8" s="4" t="s">
        <v>6</v>
      </c>
      <c r="C8" s="6" t="s">
        <v>7</v>
      </c>
    </row>
    <row r="9" customFormat="false" ht="15" hidden="false" customHeight="true" outlineLevel="0" collapsed="false">
      <c r="B9" s="4" t="s">
        <v>8</v>
      </c>
      <c r="C9" s="7" t="s">
        <v>9</v>
      </c>
    </row>
    <row r="10" customFormat="false" ht="13.5" hidden="false" customHeight="true" outlineLevel="0" collapsed="false"/>
    <row r="11" customFormat="false" ht="48" hidden="false" customHeight="true" outlineLevel="0" collapsed="false">
      <c r="B11" s="8" t="s">
        <v>10</v>
      </c>
      <c r="C11" s="8"/>
      <c r="D11" s="8"/>
      <c r="E11" s="8"/>
    </row>
    <row r="12" customFormat="false" ht="15" hidden="false" customHeight="true" outlineLevel="0" collapsed="false">
      <c r="B12" s="9" t="s">
        <v>11</v>
      </c>
      <c r="C12" s="9"/>
      <c r="D12" s="9"/>
      <c r="E12" s="9"/>
    </row>
    <row r="13" customFormat="false" ht="13.5" hidden="false" customHeight="true" outlineLevel="0" collapsed="false"/>
    <row r="14" customFormat="false" ht="15" hidden="false" customHeight="true" outlineLevel="0" collapsed="false">
      <c r="B14" s="10" t="s">
        <v>12</v>
      </c>
      <c r="C14" s="10"/>
      <c r="D14" s="10"/>
      <c r="E14" s="10"/>
    </row>
    <row r="15" customFormat="false" ht="21.75" hidden="false" customHeight="true" outlineLevel="0" collapsed="false">
      <c r="B15" s="11" t="s">
        <v>13</v>
      </c>
      <c r="C15" s="12" t="s">
        <v>14</v>
      </c>
      <c r="D15" s="12"/>
      <c r="E15" s="12"/>
    </row>
    <row r="16" customFormat="false" ht="21.75" hidden="false" customHeight="true" outlineLevel="0" collapsed="false">
      <c r="B16" s="11" t="s">
        <v>15</v>
      </c>
      <c r="C16" s="12" t="s">
        <v>16</v>
      </c>
      <c r="D16" s="12"/>
      <c r="E16" s="12"/>
    </row>
    <row r="17" customFormat="false" ht="21.75" hidden="false" customHeight="true" outlineLevel="0" collapsed="false">
      <c r="B17" s="11" t="s">
        <v>17</v>
      </c>
      <c r="C17" s="12" t="s">
        <v>18</v>
      </c>
      <c r="D17" s="12"/>
      <c r="E17" s="12"/>
    </row>
    <row r="18" customFormat="false" ht="21.75" hidden="false" customHeight="true" outlineLevel="0" collapsed="false">
      <c r="B18" s="11" t="s">
        <v>19</v>
      </c>
      <c r="C18" s="12" t="s">
        <v>20</v>
      </c>
      <c r="D18" s="12"/>
      <c r="E18" s="12"/>
    </row>
    <row r="19" customFormat="false" ht="21.75" hidden="false" customHeight="true" outlineLevel="0" collapsed="false">
      <c r="B19" s="11" t="s">
        <v>21</v>
      </c>
      <c r="C19" s="12" t="s">
        <v>22</v>
      </c>
      <c r="D19" s="12"/>
      <c r="E19" s="12"/>
    </row>
    <row r="20" customFormat="false" ht="21.75" hidden="false" customHeight="true" outlineLevel="0" collapsed="false">
      <c r="B20" s="11" t="s">
        <v>23</v>
      </c>
      <c r="C20" s="12" t="s">
        <v>24</v>
      </c>
      <c r="D20" s="12"/>
      <c r="E20" s="12"/>
    </row>
    <row r="21" customFormat="false" ht="21.75" hidden="false" customHeight="true" outlineLevel="0" collapsed="false">
      <c r="B21" s="11" t="s">
        <v>25</v>
      </c>
      <c r="C21" s="12" t="s">
        <v>26</v>
      </c>
      <c r="D21" s="12"/>
      <c r="E21" s="12"/>
    </row>
    <row r="22" customFormat="false" ht="21.75" hidden="false" customHeight="true" outlineLevel="0" collapsed="false">
      <c r="B22" s="11" t="s">
        <v>27</v>
      </c>
      <c r="C22" s="12" t="s">
        <v>28</v>
      </c>
      <c r="D22" s="12"/>
      <c r="E22" s="12"/>
    </row>
  </sheetData>
  <mergeCells count="13">
    <mergeCell ref="B3:E3"/>
    <mergeCell ref="B4:E4"/>
    <mergeCell ref="B11:E11"/>
    <mergeCell ref="B12:E12"/>
    <mergeCell ref="B14:E14"/>
    <mergeCell ref="C15:E15"/>
    <mergeCell ref="C16:E16"/>
    <mergeCell ref="C17:E17"/>
    <mergeCell ref="C18:E18"/>
    <mergeCell ref="C19:E19"/>
    <mergeCell ref="C20:E20"/>
    <mergeCell ref="C21:E21"/>
    <mergeCell ref="C22:E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4"/>
    <col collapsed="false" customWidth="true" hidden="false" outlineLevel="0" max="4" min="3" style="1" width="18"/>
    <col collapsed="false" customWidth="true" hidden="false" outlineLevel="0" max="5" min="5" style="1" width="30"/>
    <col collapsed="false" customWidth="true" hidden="false" outlineLevel="0" max="6" min="6" style="1" width="3"/>
  </cols>
  <sheetData>
    <row r="2" customFormat="false" ht="36" hidden="false" customHeight="true" outlineLevel="0" collapsed="false">
      <c r="B2" s="13" t="s">
        <v>29</v>
      </c>
      <c r="C2" s="13"/>
      <c r="D2" s="13"/>
      <c r="E2" s="13"/>
    </row>
    <row r="3" customFormat="false" ht="30" hidden="false" customHeight="true" outlineLevel="0" collapsed="false">
      <c r="B3" s="14" t="s">
        <v>30</v>
      </c>
      <c r="C3" s="14"/>
      <c r="D3" s="14"/>
      <c r="E3" s="14"/>
    </row>
    <row r="5" customFormat="false" ht="15" hidden="false" customHeight="true" outlineLevel="0" collapsed="false">
      <c r="B5" s="15" t="s">
        <v>31</v>
      </c>
      <c r="C5" s="15"/>
      <c r="D5" s="15"/>
      <c r="E5" s="15"/>
    </row>
    <row r="6" customFormat="false" ht="15" hidden="false" customHeight="true" outlineLevel="0" collapsed="false">
      <c r="B6" s="16" t="s">
        <v>32</v>
      </c>
      <c r="C6" s="17" t="s">
        <v>33</v>
      </c>
      <c r="D6" s="18" t="s">
        <v>34</v>
      </c>
      <c r="E6" s="18"/>
    </row>
    <row r="7" customFormat="false" ht="15" hidden="false" customHeight="true" outlineLevel="0" collapsed="false">
      <c r="B7" s="16" t="s">
        <v>35</v>
      </c>
      <c r="C7" s="17" t="s">
        <v>36</v>
      </c>
      <c r="D7" s="18" t="s">
        <v>37</v>
      </c>
      <c r="E7" s="18"/>
    </row>
    <row r="8" customFormat="false" ht="15" hidden="false" customHeight="true" outlineLevel="0" collapsed="false">
      <c r="B8" s="16" t="s">
        <v>38</v>
      </c>
      <c r="C8" s="17" t="s">
        <v>39</v>
      </c>
      <c r="D8" s="18" t="s">
        <v>40</v>
      </c>
      <c r="E8" s="18"/>
    </row>
    <row r="9" customFormat="false" ht="15" hidden="false" customHeight="true" outlineLevel="0" collapsed="false">
      <c r="B9" s="16" t="s">
        <v>41</v>
      </c>
      <c r="C9" s="17" t="s">
        <v>42</v>
      </c>
      <c r="D9" s="18" t="s">
        <v>43</v>
      </c>
      <c r="E9" s="18"/>
    </row>
    <row r="10" customFormat="false" ht="15" hidden="false" customHeight="true" outlineLevel="0" collapsed="false">
      <c r="B10" s="16" t="s">
        <v>44</v>
      </c>
      <c r="C10" s="17" t="s">
        <v>45</v>
      </c>
      <c r="D10" s="18" t="s">
        <v>46</v>
      </c>
      <c r="E10" s="18"/>
    </row>
    <row r="11" customFormat="false" ht="15" hidden="false" customHeight="true" outlineLevel="0" collapsed="false">
      <c r="B11" s="16" t="s">
        <v>47</v>
      </c>
      <c r="C11" s="17" t="s">
        <v>48</v>
      </c>
      <c r="D11" s="18" t="s">
        <v>49</v>
      </c>
      <c r="E11" s="18"/>
    </row>
    <row r="13" customFormat="false" ht="15" hidden="false" customHeight="true" outlineLevel="0" collapsed="false">
      <c r="B13" s="10" t="s">
        <v>50</v>
      </c>
      <c r="C13" s="10"/>
      <c r="D13" s="10"/>
      <c r="E13" s="10"/>
    </row>
    <row r="14" customFormat="false" ht="15" hidden="false" customHeight="true" outlineLevel="0" collapsed="false">
      <c r="B14" s="19" t="s">
        <v>51</v>
      </c>
      <c r="C14" s="20" t="s">
        <v>52</v>
      </c>
      <c r="D14" s="21" t="s">
        <v>53</v>
      </c>
      <c r="E14" s="21"/>
    </row>
    <row r="15" customFormat="false" ht="15" hidden="false" customHeight="true" outlineLevel="0" collapsed="false">
      <c r="B15" s="19" t="s">
        <v>35</v>
      </c>
      <c r="C15" s="20" t="s">
        <v>54</v>
      </c>
      <c r="D15" s="21" t="s">
        <v>55</v>
      </c>
      <c r="E15" s="21"/>
    </row>
    <row r="16" customFormat="false" ht="15" hidden="false" customHeight="true" outlineLevel="0" collapsed="false">
      <c r="B16" s="19" t="s">
        <v>44</v>
      </c>
      <c r="C16" s="20" t="s">
        <v>56</v>
      </c>
      <c r="D16" s="21" t="s">
        <v>57</v>
      </c>
      <c r="E16" s="21"/>
    </row>
    <row r="17" customFormat="false" ht="15" hidden="false" customHeight="true" outlineLevel="0" collapsed="false">
      <c r="B17" s="19" t="s">
        <v>58</v>
      </c>
      <c r="C17" s="20" t="s">
        <v>59</v>
      </c>
      <c r="D17" s="21" t="s">
        <v>60</v>
      </c>
      <c r="E17" s="21"/>
    </row>
    <row r="19" customFormat="false" ht="15" hidden="false" customHeight="true" outlineLevel="0" collapsed="false">
      <c r="B19" s="15" t="s">
        <v>61</v>
      </c>
      <c r="C19" s="15"/>
      <c r="D19" s="15"/>
      <c r="E19" s="15"/>
    </row>
    <row r="20" customFormat="false" ht="15" hidden="false" customHeight="true" outlineLevel="0" collapsed="false">
      <c r="B20" s="22" t="s">
        <v>62</v>
      </c>
      <c r="C20" s="23" t="s">
        <v>63</v>
      </c>
      <c r="D20" s="18" t="s">
        <v>64</v>
      </c>
      <c r="E20" s="18"/>
    </row>
    <row r="21" customFormat="false" ht="15" hidden="false" customHeight="true" outlineLevel="0" collapsed="false">
      <c r="B21" s="22" t="s">
        <v>65</v>
      </c>
      <c r="C21" s="23" t="s">
        <v>66</v>
      </c>
      <c r="D21" s="18" t="s">
        <v>67</v>
      </c>
      <c r="E21" s="18"/>
    </row>
    <row r="22" customFormat="false" ht="15" hidden="false" customHeight="true" outlineLevel="0" collapsed="false">
      <c r="B22" s="22" t="s">
        <v>68</v>
      </c>
      <c r="C22" s="23" t="s">
        <v>69</v>
      </c>
      <c r="D22" s="18" t="s">
        <v>70</v>
      </c>
      <c r="E22" s="18"/>
    </row>
    <row r="23" customFormat="false" ht="15" hidden="false" customHeight="true" outlineLevel="0" collapsed="false">
      <c r="B23" s="22" t="s">
        <v>71</v>
      </c>
      <c r="C23" s="23" t="s">
        <v>72</v>
      </c>
      <c r="D23" s="18" t="s">
        <v>73</v>
      </c>
      <c r="E23" s="18"/>
    </row>
    <row r="24" customFormat="false" ht="15" hidden="false" customHeight="true" outlineLevel="0" collapsed="false">
      <c r="B24" s="22" t="s">
        <v>74</v>
      </c>
      <c r="C24" s="23" t="s">
        <v>75</v>
      </c>
      <c r="D24" s="18" t="s">
        <v>76</v>
      </c>
      <c r="E24" s="18"/>
    </row>
  </sheetData>
  <mergeCells count="20">
    <mergeCell ref="B2:E2"/>
    <mergeCell ref="B3:E3"/>
    <mergeCell ref="B5:E5"/>
    <mergeCell ref="D6:E6"/>
    <mergeCell ref="D7:E7"/>
    <mergeCell ref="D8:E8"/>
    <mergeCell ref="D9:E9"/>
    <mergeCell ref="D10:E10"/>
    <mergeCell ref="D11:E11"/>
    <mergeCell ref="B13:E13"/>
    <mergeCell ref="D14:E14"/>
    <mergeCell ref="D15:E15"/>
    <mergeCell ref="D16:E16"/>
    <mergeCell ref="D17:E17"/>
    <mergeCell ref="B19:E19"/>
    <mergeCell ref="D20:E20"/>
    <mergeCell ref="D21:E21"/>
    <mergeCell ref="D22:E22"/>
    <mergeCell ref="D23:E23"/>
    <mergeCell ref="D24:E2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D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6"/>
    <col collapsed="false" customWidth="true" hidden="false" outlineLevel="0" max="3" min="3" style="1" width="16"/>
    <col collapsed="false" customWidth="true" hidden="false" outlineLevel="0" max="4" min="4" style="1" width="38"/>
    <col collapsed="false" customWidth="true" hidden="false" outlineLevel="0" max="5" min="5" style="1" width="3"/>
  </cols>
  <sheetData>
    <row r="2" customFormat="false" ht="36" hidden="false" customHeight="true" outlineLevel="0" collapsed="false">
      <c r="B2" s="13" t="s">
        <v>77</v>
      </c>
      <c r="C2" s="13"/>
      <c r="D2" s="13"/>
    </row>
    <row r="3" customFormat="false" ht="27.75" hidden="false" customHeight="true" outlineLevel="0" collapsed="false">
      <c r="B3" s="14" t="s">
        <v>78</v>
      </c>
      <c r="C3" s="14"/>
      <c r="D3" s="14"/>
    </row>
    <row r="5" customFormat="false" ht="15" hidden="false" customHeight="true" outlineLevel="0" collapsed="false">
      <c r="B5" s="15" t="s">
        <v>79</v>
      </c>
      <c r="C5" s="15"/>
      <c r="D5" s="15"/>
    </row>
    <row r="6" customFormat="false" ht="15" hidden="false" customHeight="true" outlineLevel="0" collapsed="false">
      <c r="B6" s="16" t="s">
        <v>80</v>
      </c>
      <c r="C6" s="24" t="s">
        <v>81</v>
      </c>
      <c r="D6" s="18" t="s">
        <v>82</v>
      </c>
    </row>
    <row r="7" customFormat="false" ht="15" hidden="false" customHeight="true" outlineLevel="0" collapsed="false">
      <c r="B7" s="16" t="s">
        <v>83</v>
      </c>
      <c r="C7" s="24" t="s">
        <v>84</v>
      </c>
      <c r="D7" s="18" t="s">
        <v>85</v>
      </c>
    </row>
    <row r="8" customFormat="false" ht="15" hidden="false" customHeight="true" outlineLevel="0" collapsed="false">
      <c r="B8" s="16" t="s">
        <v>86</v>
      </c>
      <c r="C8" s="24" t="s">
        <v>87</v>
      </c>
      <c r="D8" s="18" t="s">
        <v>88</v>
      </c>
    </row>
    <row r="9" customFormat="false" ht="15" hidden="false" customHeight="true" outlineLevel="0" collapsed="false">
      <c r="B9" s="16" t="s">
        <v>89</v>
      </c>
      <c r="C9" s="24" t="s">
        <v>90</v>
      </c>
      <c r="D9" s="18" t="s">
        <v>91</v>
      </c>
    </row>
    <row r="10" customFormat="false" ht="15" hidden="false" customHeight="true" outlineLevel="0" collapsed="false">
      <c r="B10" s="16" t="s">
        <v>92</v>
      </c>
      <c r="C10" s="24" t="s">
        <v>93</v>
      </c>
      <c r="D10" s="18" t="s">
        <v>94</v>
      </c>
    </row>
    <row r="12" customFormat="false" ht="15" hidden="false" customHeight="true" outlineLevel="0" collapsed="false">
      <c r="B12" s="25" t="s">
        <v>95</v>
      </c>
      <c r="C12" s="25"/>
      <c r="D12" s="25"/>
    </row>
    <row r="13" customFormat="false" ht="15" hidden="false" customHeight="true" outlineLevel="0" collapsed="false">
      <c r="B13" s="19" t="s">
        <v>96</v>
      </c>
      <c r="C13" s="26" t="s">
        <v>97</v>
      </c>
      <c r="D13" s="21" t="s">
        <v>98</v>
      </c>
    </row>
    <row r="14" customFormat="false" ht="15" hidden="false" customHeight="true" outlineLevel="0" collapsed="false">
      <c r="B14" s="19" t="s">
        <v>99</v>
      </c>
      <c r="C14" s="26" t="s">
        <v>100</v>
      </c>
      <c r="D14" s="21" t="s">
        <v>101</v>
      </c>
    </row>
    <row r="15" customFormat="false" ht="15" hidden="false" customHeight="true" outlineLevel="0" collapsed="false">
      <c r="B15" s="19" t="s">
        <v>102</v>
      </c>
      <c r="C15" s="26" t="s">
        <v>103</v>
      </c>
      <c r="D15" s="21" t="s">
        <v>104</v>
      </c>
    </row>
    <row r="16" customFormat="false" ht="15" hidden="false" customHeight="true" outlineLevel="0" collapsed="false">
      <c r="B16" s="19" t="s">
        <v>105</v>
      </c>
      <c r="C16" s="26" t="s">
        <v>106</v>
      </c>
      <c r="D16" s="21" t="s">
        <v>107</v>
      </c>
    </row>
    <row r="17" customFormat="false" ht="15" hidden="false" customHeight="true" outlineLevel="0" collapsed="false">
      <c r="B17" s="19" t="s">
        <v>108</v>
      </c>
      <c r="C17" s="26" t="s">
        <v>109</v>
      </c>
      <c r="D17" s="21" t="s">
        <v>110</v>
      </c>
    </row>
    <row r="18" customFormat="false" ht="15" hidden="false" customHeight="true" outlineLevel="0" collapsed="false">
      <c r="B18" s="19" t="s">
        <v>111</v>
      </c>
      <c r="C18" s="26" t="s">
        <v>112</v>
      </c>
      <c r="D18" s="21" t="s">
        <v>113</v>
      </c>
    </row>
  </sheetData>
  <mergeCells count="4">
    <mergeCell ref="B2:D2"/>
    <mergeCell ref="B3:D3"/>
    <mergeCell ref="B5:D5"/>
    <mergeCell ref="B12:D1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D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42"/>
    <col collapsed="false" customWidth="true" hidden="false" outlineLevel="0" max="3" min="3" style="1" width="16"/>
    <col collapsed="false" customWidth="true" hidden="false" outlineLevel="0" max="4" min="4" style="1" width="36"/>
    <col collapsed="false" customWidth="true" hidden="false" outlineLevel="0" max="5" min="5" style="1" width="3"/>
  </cols>
  <sheetData>
    <row r="2" customFormat="false" ht="36" hidden="false" customHeight="true" outlineLevel="0" collapsed="false">
      <c r="B2" s="13" t="s">
        <v>114</v>
      </c>
      <c r="C2" s="13"/>
      <c r="D2" s="13"/>
    </row>
    <row r="3" customFormat="false" ht="24" hidden="false" customHeight="true" outlineLevel="0" collapsed="false">
      <c r="B3" s="14" t="s">
        <v>115</v>
      </c>
      <c r="C3" s="14"/>
      <c r="D3" s="14"/>
    </row>
    <row r="5" customFormat="false" ht="15" hidden="false" customHeight="true" outlineLevel="0" collapsed="false">
      <c r="B5" s="15" t="s">
        <v>116</v>
      </c>
      <c r="C5" s="15"/>
      <c r="D5" s="15"/>
    </row>
    <row r="6" customFormat="false" ht="15" hidden="false" customHeight="true" outlineLevel="0" collapsed="false">
      <c r="B6" s="16" t="s">
        <v>117</v>
      </c>
      <c r="C6" s="27" t="n">
        <v>113800</v>
      </c>
    </row>
    <row r="7" customFormat="false" ht="15" hidden="false" customHeight="true" outlineLevel="0" collapsed="false">
      <c r="B7" s="16" t="s">
        <v>118</v>
      </c>
      <c r="C7" s="27" t="n">
        <v>59000</v>
      </c>
    </row>
    <row r="8" customFormat="false" ht="15" hidden="false" customHeight="true" outlineLevel="0" collapsed="false">
      <c r="B8" s="16" t="s">
        <v>119</v>
      </c>
      <c r="C8" s="27" t="n">
        <v>24200</v>
      </c>
    </row>
    <row r="9" customFormat="false" ht="15" hidden="false" customHeight="true" outlineLevel="0" collapsed="false">
      <c r="B9" s="28" t="s">
        <v>120</v>
      </c>
      <c r="C9" s="29" t="n">
        <f aca="false">SUM(C6:C8)</f>
        <v>197000</v>
      </c>
    </row>
    <row r="11" customFormat="false" ht="15" hidden="false" customHeight="true" outlineLevel="0" collapsed="false">
      <c r="B11" s="10" t="s">
        <v>121</v>
      </c>
      <c r="C11" s="10"/>
      <c r="D11" s="10"/>
    </row>
    <row r="12" customFormat="false" ht="15" hidden="false" customHeight="true" outlineLevel="0" collapsed="false">
      <c r="B12" s="16" t="s">
        <v>122</v>
      </c>
      <c r="C12" s="30" t="n">
        <f aca="false">-C7*0.65</f>
        <v>-38350</v>
      </c>
    </row>
    <row r="13" customFormat="false" ht="15" hidden="false" customHeight="true" outlineLevel="0" collapsed="false">
      <c r="B13" s="16" t="s">
        <v>123</v>
      </c>
      <c r="C13" s="30" t="n">
        <f aca="false">-4954</f>
        <v>-4954</v>
      </c>
    </row>
    <row r="14" customFormat="false" ht="15" hidden="false" customHeight="true" outlineLevel="0" collapsed="false">
      <c r="B14" s="16" t="s">
        <v>124</v>
      </c>
      <c r="C14" s="30" t="n">
        <f aca="false">-2000</f>
        <v>-2000</v>
      </c>
    </row>
    <row r="15" customFormat="false" ht="15" hidden="false" customHeight="true" outlineLevel="0" collapsed="false">
      <c r="B15" s="16" t="s">
        <v>125</v>
      </c>
      <c r="C15" s="30" t="n">
        <f aca="false">-(C6*0.1+C7*0.06+C8*0.085)</f>
        <v>-16977</v>
      </c>
    </row>
    <row r="16" customFormat="false" ht="15" hidden="false" customHeight="true" outlineLevel="0" collapsed="false">
      <c r="B16" s="16" t="s">
        <v>126</v>
      </c>
      <c r="C16" s="30" t="n">
        <f aca="false">-C9*0.65*0.038</f>
        <v>-4865.9</v>
      </c>
    </row>
    <row r="17" customFormat="false" ht="15" hidden="false" customHeight="true" outlineLevel="0" collapsed="false">
      <c r="B17" s="31" t="s">
        <v>127</v>
      </c>
      <c r="C17" s="32" t="n">
        <f aca="false">SUM(C12:C16)</f>
        <v>-67146.9</v>
      </c>
    </row>
    <row r="19" customFormat="false" ht="15" hidden="false" customHeight="true" outlineLevel="0" collapsed="false">
      <c r="B19" s="10" t="s">
        <v>128</v>
      </c>
      <c r="C19" s="10"/>
      <c r="D19" s="10"/>
    </row>
    <row r="20" customFormat="false" ht="15" hidden="false" customHeight="true" outlineLevel="0" collapsed="false">
      <c r="B20" s="16" t="s">
        <v>129</v>
      </c>
      <c r="C20" s="30" t="n">
        <f aca="false">-7500</f>
        <v>-7500</v>
      </c>
    </row>
    <row r="21" customFormat="false" ht="15" hidden="false" customHeight="true" outlineLevel="0" collapsed="false">
      <c r="B21" s="16" t="s">
        <v>130</v>
      </c>
      <c r="C21" s="30" t="n">
        <f aca="false">-7800</f>
        <v>-7800</v>
      </c>
    </row>
    <row r="22" customFormat="false" ht="15" hidden="false" customHeight="true" outlineLevel="0" collapsed="false">
      <c r="B22" s="16" t="s">
        <v>131</v>
      </c>
      <c r="C22" s="30" t="n">
        <f aca="false">-15000</f>
        <v>-15000</v>
      </c>
    </row>
    <row r="23" customFormat="false" ht="15" hidden="false" customHeight="true" outlineLevel="0" collapsed="false">
      <c r="B23" s="16" t="s">
        <v>132</v>
      </c>
      <c r="C23" s="30" t="n">
        <f aca="false">-5000</f>
        <v>-5000</v>
      </c>
    </row>
    <row r="24" customFormat="false" ht="15" hidden="false" customHeight="true" outlineLevel="0" collapsed="false">
      <c r="B24" s="16" t="s">
        <v>133</v>
      </c>
      <c r="C24" s="30" t="n">
        <f aca="false">-5350</f>
        <v>-5350</v>
      </c>
    </row>
    <row r="25" customFormat="false" ht="15" hidden="false" customHeight="true" outlineLevel="0" collapsed="false">
      <c r="B25" s="16" t="s">
        <v>134</v>
      </c>
      <c r="C25" s="30" t="n">
        <f aca="false">-50000</f>
        <v>-50000</v>
      </c>
    </row>
    <row r="26" customFormat="false" ht="15" hidden="false" customHeight="true" outlineLevel="0" collapsed="false">
      <c r="B26" s="31" t="s">
        <v>135</v>
      </c>
      <c r="C26" s="32" t="n">
        <f aca="false">SUM(C20:C25)</f>
        <v>-90650</v>
      </c>
    </row>
    <row r="28" customFormat="false" ht="15" hidden="false" customHeight="true" outlineLevel="0" collapsed="false">
      <c r="B28" s="15" t="s">
        <v>136</v>
      </c>
      <c r="C28" s="15"/>
      <c r="D28" s="15"/>
    </row>
    <row r="29" customFormat="false" ht="15" hidden="false" customHeight="true" outlineLevel="0" collapsed="false">
      <c r="B29" s="33" t="s">
        <v>137</v>
      </c>
      <c r="C29" s="34" t="n">
        <f aca="false">C9+C17+C26</f>
        <v>39203.1</v>
      </c>
    </row>
    <row r="30" customFormat="false" ht="15" hidden="false" customHeight="true" outlineLevel="0" collapsed="false">
      <c r="B30" s="16" t="s">
        <v>138</v>
      </c>
      <c r="C30" s="35" t="n">
        <f aca="false">C29+50000</f>
        <v>89203.1</v>
      </c>
    </row>
    <row r="31" customFormat="false" ht="15" hidden="false" customHeight="true" outlineLevel="0" collapsed="false">
      <c r="B31" s="16" t="s">
        <v>139</v>
      </c>
      <c r="C31" s="36" t="n">
        <f aca="false">C29/C9</f>
        <v>0.199000507614213</v>
      </c>
    </row>
    <row r="32" customFormat="false" ht="27.75" hidden="false" customHeight="true" outlineLevel="0" collapsed="false">
      <c r="B32" s="37" t="s">
        <v>140</v>
      </c>
      <c r="C32" s="37"/>
      <c r="D32" s="37"/>
    </row>
  </sheetData>
  <mergeCells count="7">
    <mergeCell ref="B2:D2"/>
    <mergeCell ref="B3:D3"/>
    <mergeCell ref="B5:D5"/>
    <mergeCell ref="B11:D11"/>
    <mergeCell ref="B19:D19"/>
    <mergeCell ref="B28:D28"/>
    <mergeCell ref="B32:D3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6"/>
    <col collapsed="false" customWidth="true" hidden="false" outlineLevel="0" max="5" min="3" style="0" width="18"/>
    <col collapsed="false" customWidth="true" hidden="false" outlineLevel="0" max="6" min="6" style="0" width="30"/>
    <col collapsed="false" customWidth="true" hidden="false" outlineLevel="0" max="7" min="7" style="0" width="3"/>
  </cols>
  <sheetData>
    <row r="2" customFormat="false" ht="36" hidden="false" customHeight="true" outlineLevel="0" collapsed="false">
      <c r="B2" s="13" t="s">
        <v>141</v>
      </c>
      <c r="C2" s="13"/>
      <c r="D2" s="13"/>
      <c r="E2" s="13"/>
      <c r="F2" s="13"/>
    </row>
    <row r="3" customFormat="false" ht="24" hidden="false" customHeight="true" outlineLevel="0" collapsed="false">
      <c r="B3" s="14" t="s">
        <v>142</v>
      </c>
      <c r="C3" s="14"/>
      <c r="D3" s="14"/>
      <c r="E3" s="14"/>
      <c r="F3" s="14"/>
    </row>
    <row r="5" customFormat="false" ht="15" hidden="false" customHeight="false" outlineLevel="0" collapsed="false">
      <c r="B5" s="38" t="s">
        <v>143</v>
      </c>
      <c r="C5" s="39" t="s">
        <v>144</v>
      </c>
      <c r="D5" s="39" t="s">
        <v>145</v>
      </c>
      <c r="E5" s="39" t="s">
        <v>146</v>
      </c>
      <c r="F5" s="39" t="s">
        <v>147</v>
      </c>
    </row>
    <row r="6" customFormat="false" ht="33.75" hidden="false" customHeight="true" outlineLevel="0" collapsed="false">
      <c r="B6" s="40" t="s">
        <v>148</v>
      </c>
      <c r="C6" s="41" t="s">
        <v>149</v>
      </c>
      <c r="D6" s="42" t="s">
        <v>150</v>
      </c>
      <c r="E6" s="23" t="s">
        <v>151</v>
      </c>
      <c r="F6" s="18" t="s">
        <v>152</v>
      </c>
    </row>
    <row r="7" customFormat="false" ht="33.75" hidden="false" customHeight="true" outlineLevel="0" collapsed="false">
      <c r="B7" s="40" t="s">
        <v>153</v>
      </c>
      <c r="C7" s="41" t="s">
        <v>154</v>
      </c>
      <c r="D7" s="42" t="s">
        <v>155</v>
      </c>
      <c r="E7" s="23" t="s">
        <v>156</v>
      </c>
      <c r="F7" s="18" t="s">
        <v>157</v>
      </c>
    </row>
    <row r="8" customFormat="false" ht="33.75" hidden="false" customHeight="true" outlineLevel="0" collapsed="false">
      <c r="B8" s="40" t="s">
        <v>158</v>
      </c>
      <c r="C8" s="41" t="s">
        <v>69</v>
      </c>
      <c r="D8" s="42" t="s">
        <v>159</v>
      </c>
      <c r="E8" s="23" t="s">
        <v>160</v>
      </c>
      <c r="F8" s="18" t="s">
        <v>161</v>
      </c>
    </row>
    <row r="9" customFormat="false" ht="33.75" hidden="false" customHeight="true" outlineLevel="0" collapsed="false">
      <c r="B9" s="40" t="s">
        <v>162</v>
      </c>
      <c r="C9" s="41" t="s">
        <v>163</v>
      </c>
      <c r="D9" s="42" t="s">
        <v>164</v>
      </c>
      <c r="E9" s="23" t="s">
        <v>165</v>
      </c>
      <c r="F9" s="18" t="s">
        <v>166</v>
      </c>
    </row>
    <row r="10" customFormat="false" ht="33.75" hidden="false" customHeight="true" outlineLevel="0" collapsed="false">
      <c r="B10" s="40" t="s">
        <v>167</v>
      </c>
      <c r="C10" s="41" t="s">
        <v>168</v>
      </c>
      <c r="D10" s="42" t="s">
        <v>169</v>
      </c>
      <c r="E10" s="23" t="s">
        <v>170</v>
      </c>
      <c r="F10" s="18" t="s">
        <v>171</v>
      </c>
    </row>
    <row r="11" customFormat="false" ht="33.75" hidden="false" customHeight="true" outlineLevel="0" collapsed="false">
      <c r="B11" s="40" t="s">
        <v>172</v>
      </c>
      <c r="C11" s="41" t="s">
        <v>173</v>
      </c>
      <c r="D11" s="42" t="s">
        <v>174</v>
      </c>
      <c r="E11" s="23" t="s">
        <v>175</v>
      </c>
      <c r="F11" s="18" t="s">
        <v>176</v>
      </c>
    </row>
    <row r="12" customFormat="false" ht="33.75" hidden="false" customHeight="true" outlineLevel="0" collapsed="false">
      <c r="B12" s="40" t="s">
        <v>177</v>
      </c>
      <c r="C12" s="41" t="s">
        <v>178</v>
      </c>
      <c r="D12" s="42" t="s">
        <v>179</v>
      </c>
      <c r="E12" s="23" t="s">
        <v>180</v>
      </c>
      <c r="F12" s="18" t="s">
        <v>181</v>
      </c>
    </row>
    <row r="14" customFormat="false" ht="39.75" hidden="false" customHeight="true" outlineLevel="0" collapsed="false">
      <c r="B14" s="43" t="s">
        <v>182</v>
      </c>
      <c r="C14" s="43"/>
      <c r="D14" s="43"/>
      <c r="E14" s="43"/>
      <c r="F14" s="43"/>
    </row>
  </sheetData>
  <mergeCells count="3">
    <mergeCell ref="B2:F2"/>
    <mergeCell ref="B3:F3"/>
    <mergeCell ref="B14:F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N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2"/>
    <col collapsed="false" customWidth="true" hidden="false" outlineLevel="0" max="14" min="3" style="0" width="9"/>
  </cols>
  <sheetData>
    <row r="2" customFormat="false" ht="36" hidden="false" customHeight="true" outlineLevel="0" collapsed="false">
      <c r="B2" s="13" t="s">
        <v>183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customFormat="false" ht="24" hidden="false" customHeight="true" outlineLevel="0" collapsed="false">
      <c r="B3" s="14" t="s">
        <v>184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5" customFormat="false" ht="15" hidden="false" customHeight="false" outlineLevel="0" collapsed="false">
      <c r="B5" s="44" t="s">
        <v>185</v>
      </c>
      <c r="C5" s="39" t="n">
        <v>1</v>
      </c>
      <c r="D5" s="39" t="n">
        <v>2</v>
      </c>
      <c r="E5" s="39" t="n">
        <v>3</v>
      </c>
      <c r="F5" s="39" t="n">
        <v>4</v>
      </c>
      <c r="G5" s="39" t="n">
        <v>5</v>
      </c>
      <c r="H5" s="39" t="n">
        <v>6</v>
      </c>
      <c r="I5" s="39" t="n">
        <v>7</v>
      </c>
      <c r="J5" s="39" t="n">
        <v>8</v>
      </c>
      <c r="K5" s="39" t="n">
        <v>9</v>
      </c>
      <c r="L5" s="39" t="n">
        <v>10</v>
      </c>
      <c r="M5" s="39" t="n">
        <v>11</v>
      </c>
      <c r="N5" s="39" t="n">
        <v>12</v>
      </c>
    </row>
    <row r="6" customFormat="false" ht="15" hidden="false" customHeight="false" outlineLevel="0" collapsed="false">
      <c r="B6" s="40" t="s">
        <v>186</v>
      </c>
      <c r="C6" s="45" t="n">
        <v>224900</v>
      </c>
      <c r="D6" s="45" t="n">
        <v>254300</v>
      </c>
      <c r="E6" s="45" t="n">
        <v>269000</v>
      </c>
      <c r="F6" s="45" t="n">
        <v>276200</v>
      </c>
      <c r="G6" s="45" t="n">
        <v>294800</v>
      </c>
      <c r="H6" s="45" t="n">
        <v>306200</v>
      </c>
      <c r="I6" s="45" t="n">
        <v>318200</v>
      </c>
      <c r="J6" s="45" t="n">
        <v>329600</v>
      </c>
      <c r="K6" s="45" t="n">
        <v>341000</v>
      </c>
      <c r="L6" s="45" t="n">
        <v>341000</v>
      </c>
      <c r="M6" s="45" t="n">
        <v>341000</v>
      </c>
      <c r="N6" s="45" t="n">
        <v>341000</v>
      </c>
    </row>
    <row r="7" customFormat="false" ht="15" hidden="false" customHeight="false" outlineLevel="0" collapsed="false">
      <c r="B7" s="46" t="s">
        <v>187</v>
      </c>
      <c r="C7" s="47" t="n">
        <v>107695</v>
      </c>
      <c r="D7" s="47" t="n">
        <v>131185</v>
      </c>
      <c r="E7" s="47" t="n">
        <v>132720</v>
      </c>
      <c r="F7" s="47" t="n">
        <v>136920</v>
      </c>
      <c r="G7" s="47" t="n">
        <v>121180</v>
      </c>
      <c r="H7" s="47" t="n">
        <v>127640</v>
      </c>
      <c r="I7" s="47" t="n">
        <v>134440</v>
      </c>
      <c r="J7" s="47" t="n">
        <v>140900</v>
      </c>
      <c r="K7" s="47" t="n">
        <v>147360</v>
      </c>
      <c r="L7" s="47" t="n">
        <v>147360</v>
      </c>
      <c r="M7" s="47" t="n">
        <v>147360</v>
      </c>
      <c r="N7" s="47" t="n">
        <v>147360</v>
      </c>
    </row>
    <row r="8" customFormat="false" ht="30" hidden="false" customHeight="true" outlineLevel="0" collapsed="false">
      <c r="B8" s="48" t="s">
        <v>188</v>
      </c>
      <c r="C8" s="49" t="s">
        <v>189</v>
      </c>
      <c r="D8" s="49" t="s">
        <v>189</v>
      </c>
      <c r="E8" s="49" t="s">
        <v>190</v>
      </c>
      <c r="F8" s="49" t="s">
        <v>191</v>
      </c>
      <c r="G8" s="49" t="s">
        <v>192</v>
      </c>
      <c r="H8" s="49" t="s">
        <v>193</v>
      </c>
      <c r="I8" s="49" t="s">
        <v>193</v>
      </c>
      <c r="J8" s="49" t="s">
        <v>193</v>
      </c>
      <c r="K8" s="49" t="s">
        <v>193</v>
      </c>
      <c r="L8" s="49" t="s">
        <v>194</v>
      </c>
      <c r="M8" s="49" t="s">
        <v>194</v>
      </c>
      <c r="N8" s="49" t="s">
        <v>194</v>
      </c>
    </row>
    <row r="10" customFormat="false" ht="24" hidden="false" customHeight="true" outlineLevel="0" collapsed="false">
      <c r="B10" s="50" t="s">
        <v>195</v>
      </c>
      <c r="C10" s="51" t="s">
        <v>196</v>
      </c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</row>
    <row r="11" customFormat="false" ht="24" hidden="false" customHeight="true" outlineLevel="0" collapsed="false">
      <c r="B11" s="52" t="s">
        <v>197</v>
      </c>
      <c r="C11" s="53" t="s">
        <v>198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</row>
    <row r="12" customFormat="false" ht="24" hidden="false" customHeight="true" outlineLevel="0" collapsed="false">
      <c r="B12" s="54" t="s">
        <v>199</v>
      </c>
      <c r="C12" s="55" t="s">
        <v>200</v>
      </c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</row>
    <row r="13" customFormat="false" ht="24" hidden="false" customHeight="true" outlineLevel="0" collapsed="false">
      <c r="B13" s="56" t="s">
        <v>201</v>
      </c>
      <c r="C13" s="57" t="s">
        <v>202</v>
      </c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</row>
  </sheetData>
  <mergeCells count="6">
    <mergeCell ref="B2:N2"/>
    <mergeCell ref="B3:N3"/>
    <mergeCell ref="C10:N10"/>
    <mergeCell ref="C11:N11"/>
    <mergeCell ref="C12:N12"/>
    <mergeCell ref="C13:N1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6"/>
    <col collapsed="false" customWidth="true" hidden="false" outlineLevel="0" max="4" min="3" style="0" width="14"/>
    <col collapsed="false" customWidth="true" hidden="false" outlineLevel="0" max="5" min="5" style="0" width="12"/>
    <col collapsed="false" customWidth="true" hidden="false" outlineLevel="0" max="6" min="6" style="0" width="26"/>
    <col collapsed="false" customWidth="true" hidden="false" outlineLevel="0" max="7" min="7" style="0" width="3"/>
  </cols>
  <sheetData>
    <row r="2" customFormat="false" ht="36" hidden="false" customHeight="true" outlineLevel="0" collapsed="false">
      <c r="B2" s="13" t="s">
        <v>203</v>
      </c>
      <c r="C2" s="13"/>
      <c r="D2" s="13"/>
      <c r="E2" s="13"/>
      <c r="F2" s="13"/>
    </row>
    <row r="3" customFormat="false" ht="24" hidden="false" customHeight="true" outlineLevel="0" collapsed="false">
      <c r="B3" s="14" t="s">
        <v>204</v>
      </c>
      <c r="C3" s="14"/>
      <c r="D3" s="14"/>
      <c r="E3" s="14"/>
      <c r="F3" s="14"/>
    </row>
    <row r="5" customFormat="false" ht="15" hidden="false" customHeight="false" outlineLevel="0" collapsed="false">
      <c r="B5" s="38" t="s">
        <v>205</v>
      </c>
      <c r="C5" s="39" t="s">
        <v>206</v>
      </c>
      <c r="D5" s="39" t="s">
        <v>207</v>
      </c>
      <c r="E5" s="39" t="s">
        <v>208</v>
      </c>
      <c r="F5" s="39" t="s">
        <v>209</v>
      </c>
    </row>
    <row r="6" customFormat="false" ht="15" hidden="false" customHeight="false" outlineLevel="0" collapsed="false">
      <c r="B6" s="58" t="s">
        <v>210</v>
      </c>
      <c r="C6" s="59" t="n">
        <v>800</v>
      </c>
      <c r="D6" s="59" t="n">
        <v>50</v>
      </c>
      <c r="E6" s="60" t="n">
        <f aca="false">(C6-D6)/C6</f>
        <v>0.9375</v>
      </c>
      <c r="F6" s="61"/>
    </row>
    <row r="7" customFormat="false" ht="15" hidden="false" customHeight="false" outlineLevel="0" collapsed="false">
      <c r="B7" s="58" t="s">
        <v>211</v>
      </c>
      <c r="C7" s="59" t="n">
        <v>1250</v>
      </c>
      <c r="D7" s="59" t="n">
        <v>150</v>
      </c>
      <c r="E7" s="60" t="n">
        <f aca="false">(C7-D7)/C7</f>
        <v>0.88</v>
      </c>
      <c r="F7" s="61"/>
    </row>
    <row r="8" customFormat="false" ht="15" hidden="false" customHeight="false" outlineLevel="0" collapsed="false">
      <c r="B8" s="58" t="s">
        <v>212</v>
      </c>
      <c r="C8" s="59" t="n">
        <v>1500</v>
      </c>
      <c r="D8" s="59" t="n">
        <v>150</v>
      </c>
      <c r="E8" s="60" t="n">
        <f aca="false">(C8-D8)/C8</f>
        <v>0.9</v>
      </c>
      <c r="F8" s="61" t="s">
        <v>213</v>
      </c>
    </row>
    <row r="9" customFormat="false" ht="15" hidden="false" customHeight="false" outlineLevel="0" collapsed="false">
      <c r="B9" s="58" t="s">
        <v>214</v>
      </c>
      <c r="C9" s="59" t="n">
        <v>2200</v>
      </c>
      <c r="D9" s="59" t="n">
        <v>180</v>
      </c>
      <c r="E9" s="60" t="n">
        <f aca="false">(C9-D9)/C9</f>
        <v>0.918181818181818</v>
      </c>
      <c r="F9" s="61"/>
    </row>
    <row r="10" customFormat="false" ht="15" hidden="false" customHeight="false" outlineLevel="0" collapsed="false">
      <c r="B10" s="58" t="s">
        <v>215</v>
      </c>
      <c r="C10" s="59" t="n">
        <v>3500</v>
      </c>
      <c r="D10" s="59" t="n">
        <v>80</v>
      </c>
      <c r="E10" s="60" t="n">
        <f aca="false">(C10-D10)/C10</f>
        <v>0.977142857142857</v>
      </c>
      <c r="F10" s="61" t="s">
        <v>216</v>
      </c>
    </row>
    <row r="11" customFormat="false" ht="15" hidden="false" customHeight="false" outlineLevel="0" collapsed="false">
      <c r="B11" s="58" t="s">
        <v>217</v>
      </c>
      <c r="C11" s="59" t="n">
        <v>1500</v>
      </c>
      <c r="D11" s="59" t="n">
        <v>100</v>
      </c>
      <c r="E11" s="60" t="n">
        <f aca="false">(C11-D11)/C11</f>
        <v>0.933333333333333</v>
      </c>
      <c r="F11" s="61"/>
    </row>
    <row r="12" customFormat="false" ht="15" hidden="false" customHeight="false" outlineLevel="0" collapsed="false">
      <c r="B12" s="58" t="s">
        <v>218</v>
      </c>
      <c r="C12" s="59" t="n">
        <v>2500</v>
      </c>
      <c r="D12" s="59" t="n">
        <v>750</v>
      </c>
      <c r="E12" s="60" t="n">
        <f aca="false">(C12-D12)/C12</f>
        <v>0.7</v>
      </c>
      <c r="F12" s="61"/>
    </row>
    <row r="13" customFormat="false" ht="15" hidden="false" customHeight="false" outlineLevel="0" collapsed="false">
      <c r="B13" s="58" t="s">
        <v>219</v>
      </c>
      <c r="C13" s="59" t="n">
        <v>3500</v>
      </c>
      <c r="D13" s="59" t="n">
        <v>900</v>
      </c>
      <c r="E13" s="60" t="n">
        <f aca="false">(C13-D13)/C13</f>
        <v>0.742857142857143</v>
      </c>
      <c r="F13" s="61"/>
    </row>
    <row r="14" customFormat="false" ht="15" hidden="false" customHeight="false" outlineLevel="0" collapsed="false">
      <c r="B14" s="58" t="s">
        <v>220</v>
      </c>
      <c r="C14" s="59" t="n">
        <v>3500</v>
      </c>
      <c r="D14" s="59" t="n">
        <v>950</v>
      </c>
      <c r="E14" s="60" t="n">
        <f aca="false">(C14-D14)/C14</f>
        <v>0.728571428571429</v>
      </c>
      <c r="F14" s="61"/>
    </row>
    <row r="15" customFormat="false" ht="15" hidden="false" customHeight="false" outlineLevel="0" collapsed="false">
      <c r="B15" s="58" t="s">
        <v>221</v>
      </c>
      <c r="C15" s="59" t="n">
        <v>2500</v>
      </c>
      <c r="D15" s="59" t="n">
        <v>950</v>
      </c>
      <c r="E15" s="60" t="n">
        <f aca="false">(C15-D15)/C15</f>
        <v>0.62</v>
      </c>
      <c r="F15" s="61" t="s">
        <v>222</v>
      </c>
    </row>
    <row r="16" customFormat="false" ht="15" hidden="false" customHeight="false" outlineLevel="0" collapsed="false">
      <c r="B16" s="58" t="s">
        <v>223</v>
      </c>
      <c r="C16" s="59" t="n">
        <v>3700</v>
      </c>
      <c r="D16" s="59" t="n">
        <v>700</v>
      </c>
      <c r="E16" s="60" t="n">
        <f aca="false">(C16-D16)/C16</f>
        <v>0.810810810810811</v>
      </c>
      <c r="F16" s="61"/>
    </row>
    <row r="17" customFormat="false" ht="15" hidden="false" customHeight="false" outlineLevel="0" collapsed="false">
      <c r="B17" s="58" t="s">
        <v>224</v>
      </c>
      <c r="C17" s="59" t="n">
        <v>9600</v>
      </c>
      <c r="D17" s="59" t="n">
        <v>2700</v>
      </c>
      <c r="E17" s="60" t="n">
        <f aca="false">(C17-D17)/C17</f>
        <v>0.71875</v>
      </c>
      <c r="F17" s="61" t="s">
        <v>225</v>
      </c>
    </row>
    <row r="18" customFormat="false" ht="15" hidden="false" customHeight="false" outlineLevel="0" collapsed="false">
      <c r="B18" s="58" t="s">
        <v>226</v>
      </c>
      <c r="C18" s="59" t="n">
        <v>49900</v>
      </c>
      <c r="D18" s="59" t="n">
        <v>24900</v>
      </c>
      <c r="E18" s="60" t="n">
        <f aca="false">(C18-D18)/C18</f>
        <v>0.501002004008016</v>
      </c>
      <c r="F18" s="61" t="s">
        <v>227</v>
      </c>
    </row>
    <row r="19" customFormat="false" ht="15" hidden="false" customHeight="false" outlineLevel="0" collapsed="false">
      <c r="B19" s="58" t="s">
        <v>228</v>
      </c>
      <c r="C19" s="59" t="n">
        <v>3500</v>
      </c>
      <c r="D19" s="59" t="n">
        <v>500</v>
      </c>
      <c r="E19" s="60" t="n">
        <f aca="false">(C19-D19)/C19</f>
        <v>0.857142857142857</v>
      </c>
      <c r="F19" s="61"/>
    </row>
  </sheetData>
  <mergeCells count="2">
    <mergeCell ref="B2:F2"/>
    <mergeCell ref="B3:F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6"/>
    <col collapsed="false" customWidth="true" hidden="false" outlineLevel="0" max="3" min="3" style="0" width="12"/>
    <col collapsed="false" customWidth="true" hidden="false" outlineLevel="0" max="4" min="4" style="0" width="13"/>
    <col collapsed="false" customWidth="true" hidden="false" outlineLevel="0" max="5" min="5" style="0" width="12"/>
    <col collapsed="false" customWidth="true" hidden="false" outlineLevel="0" max="6" min="6" style="0" width="11"/>
    <col collapsed="false" customWidth="true" hidden="false" outlineLevel="0" max="7" min="7" style="0" width="13"/>
    <col collapsed="false" customWidth="true" hidden="false" outlineLevel="0" max="8" min="8" style="0" width="3"/>
  </cols>
  <sheetData>
    <row r="2" customFormat="false" ht="36" hidden="false" customHeight="true" outlineLevel="0" collapsed="false">
      <c r="B2" s="13" t="s">
        <v>229</v>
      </c>
      <c r="C2" s="13"/>
      <c r="D2" s="13"/>
      <c r="E2" s="13"/>
      <c r="F2" s="13"/>
      <c r="G2" s="13"/>
    </row>
    <row r="3" customFormat="false" ht="24" hidden="false" customHeight="true" outlineLevel="0" collapsed="false">
      <c r="B3" s="14" t="s">
        <v>230</v>
      </c>
      <c r="C3" s="14"/>
      <c r="D3" s="14"/>
      <c r="E3" s="14"/>
      <c r="F3" s="14"/>
      <c r="G3" s="14"/>
    </row>
    <row r="5" customFormat="false" ht="15" hidden="false" customHeight="false" outlineLevel="0" collapsed="false">
      <c r="B5" s="38" t="s">
        <v>185</v>
      </c>
      <c r="C5" s="39" t="s">
        <v>231</v>
      </c>
      <c r="D5" s="39" t="s">
        <v>118</v>
      </c>
      <c r="E5" s="39" t="s">
        <v>232</v>
      </c>
      <c r="F5" s="39" t="s">
        <v>233</v>
      </c>
      <c r="G5" s="39" t="s">
        <v>234</v>
      </c>
    </row>
    <row r="6" customFormat="false" ht="15" hidden="false" customHeight="false" outlineLevel="0" collapsed="false">
      <c r="B6" s="62" t="s">
        <v>235</v>
      </c>
      <c r="C6" s="45" t="n">
        <v>102450</v>
      </c>
      <c r="D6" s="45" t="n">
        <v>50530</v>
      </c>
      <c r="E6" s="45" t="n">
        <v>61250</v>
      </c>
      <c r="F6" s="45" t="n">
        <v>0</v>
      </c>
      <c r="G6" s="63" t="n">
        <f aca="false">SUM(C6:F6)</f>
        <v>214230</v>
      </c>
    </row>
    <row r="7" customFormat="false" ht="15" hidden="false" customHeight="false" outlineLevel="0" collapsed="false">
      <c r="B7" s="62" t="s">
        <v>236</v>
      </c>
      <c r="C7" s="45" t="n">
        <v>86350</v>
      </c>
      <c r="D7" s="45" t="n">
        <v>51620</v>
      </c>
      <c r="E7" s="45" t="n">
        <v>46800</v>
      </c>
      <c r="F7" s="45" t="n">
        <v>30000</v>
      </c>
      <c r="G7" s="63" t="n">
        <f aca="false">SUM(C7:F7)</f>
        <v>214770</v>
      </c>
    </row>
    <row r="8" customFormat="false" ht="15" hidden="false" customHeight="false" outlineLevel="0" collapsed="false">
      <c r="B8" s="62" t="s">
        <v>237</v>
      </c>
      <c r="C8" s="45" t="n">
        <v>75600</v>
      </c>
      <c r="D8" s="45" t="n">
        <v>45160</v>
      </c>
      <c r="E8" s="45" t="n">
        <v>39850</v>
      </c>
      <c r="F8" s="45" t="n">
        <v>85000</v>
      </c>
      <c r="G8" s="63" t="n">
        <f aca="false">SUM(C8:F8)</f>
        <v>245610</v>
      </c>
    </row>
    <row r="9" customFormat="false" ht="15" hidden="false" customHeight="false" outlineLevel="0" collapsed="false">
      <c r="B9" s="62" t="s">
        <v>238</v>
      </c>
      <c r="C9" s="45" t="n">
        <v>69500</v>
      </c>
      <c r="D9" s="45" t="n">
        <v>35150</v>
      </c>
      <c r="E9" s="45" t="n">
        <v>17600</v>
      </c>
      <c r="F9" s="45" t="n">
        <v>0</v>
      </c>
      <c r="G9" s="63" t="n">
        <f aca="false">SUM(C9:F9)</f>
        <v>122250</v>
      </c>
    </row>
    <row r="10" customFormat="false" ht="15" hidden="false" customHeight="false" outlineLevel="0" collapsed="false">
      <c r="B10" s="62" t="s">
        <v>239</v>
      </c>
      <c r="C10" s="45" t="n">
        <v>53950</v>
      </c>
      <c r="D10" s="45" t="n">
        <v>31145</v>
      </c>
      <c r="E10" s="45" t="n">
        <v>56320</v>
      </c>
      <c r="F10" s="45" t="n">
        <v>52800</v>
      </c>
      <c r="G10" s="63" t="n">
        <f aca="false">SUM(C10:F10)</f>
        <v>194215</v>
      </c>
    </row>
    <row r="11" customFormat="false" ht="15" hidden="false" customHeight="false" outlineLevel="0" collapsed="false">
      <c r="B11" s="62" t="s">
        <v>240</v>
      </c>
      <c r="C11" s="45" t="n">
        <v>63100</v>
      </c>
      <c r="D11" s="45" t="n">
        <v>32780</v>
      </c>
      <c r="E11" s="45" t="n">
        <v>31700</v>
      </c>
      <c r="F11" s="45" t="n">
        <v>37905</v>
      </c>
      <c r="G11" s="63" t="n">
        <f aca="false">SUM(C11:F11)</f>
        <v>165485</v>
      </c>
    </row>
    <row r="12" customFormat="false" ht="15" hidden="false" customHeight="false" outlineLevel="0" collapsed="false">
      <c r="B12" s="62" t="s">
        <v>241</v>
      </c>
      <c r="C12" s="45" t="n">
        <v>68200</v>
      </c>
      <c r="D12" s="45" t="n">
        <v>54210</v>
      </c>
      <c r="E12" s="45" t="n">
        <v>48000</v>
      </c>
      <c r="F12" s="45" t="n">
        <v>77805</v>
      </c>
      <c r="G12" s="63" t="n">
        <f aca="false">SUM(C12:F12)</f>
        <v>248215</v>
      </c>
    </row>
    <row r="13" customFormat="false" ht="15" hidden="false" customHeight="false" outlineLevel="0" collapsed="false">
      <c r="B13" s="62" t="s">
        <v>242</v>
      </c>
      <c r="C13" s="45" t="n">
        <v>60550</v>
      </c>
      <c r="D13" s="45" t="n">
        <v>35090</v>
      </c>
      <c r="E13" s="45" t="n">
        <v>53100</v>
      </c>
      <c r="F13" s="45" t="n">
        <v>0</v>
      </c>
      <c r="G13" s="63" t="n">
        <f aca="false">SUM(C13:F13)</f>
        <v>148740</v>
      </c>
    </row>
    <row r="14" customFormat="false" ht="15" hidden="false" customHeight="false" outlineLevel="0" collapsed="false">
      <c r="B14" s="62" t="s">
        <v>243</v>
      </c>
      <c r="C14" s="45" t="n">
        <v>69100</v>
      </c>
      <c r="D14" s="45" t="n">
        <v>60380</v>
      </c>
      <c r="E14" s="45" t="n">
        <v>42650</v>
      </c>
      <c r="F14" s="45" t="n">
        <v>0</v>
      </c>
      <c r="G14" s="63" t="n">
        <f aca="false">SUM(C14:F14)</f>
        <v>172130</v>
      </c>
    </row>
    <row r="15" customFormat="false" ht="15" hidden="false" customHeight="false" outlineLevel="0" collapsed="false">
      <c r="B15" s="62" t="s">
        <v>244</v>
      </c>
      <c r="C15" s="45" t="n">
        <v>80800</v>
      </c>
      <c r="D15" s="45" t="n">
        <v>49890</v>
      </c>
      <c r="E15" s="45" t="n">
        <v>42750</v>
      </c>
      <c r="F15" s="45" t="n">
        <v>0</v>
      </c>
      <c r="G15" s="63" t="n">
        <f aca="false">SUM(C15:F15)</f>
        <v>173440</v>
      </c>
    </row>
    <row r="16" customFormat="false" ht="15" hidden="false" customHeight="false" outlineLevel="0" collapsed="false">
      <c r="B16" s="62" t="s">
        <v>245</v>
      </c>
      <c r="C16" s="45" t="n">
        <v>63800</v>
      </c>
      <c r="D16" s="45" t="n">
        <v>61020</v>
      </c>
      <c r="E16" s="45" t="n">
        <v>56300</v>
      </c>
      <c r="F16" s="45" t="n">
        <v>0</v>
      </c>
      <c r="G16" s="63" t="n">
        <f aca="false">SUM(C16:F16)</f>
        <v>181120</v>
      </c>
    </row>
    <row r="17" customFormat="false" ht="15" hidden="false" customHeight="false" outlineLevel="0" collapsed="false">
      <c r="B17" s="62" t="s">
        <v>246</v>
      </c>
      <c r="C17" s="45" t="n">
        <v>70800</v>
      </c>
      <c r="D17" s="45" t="n">
        <v>41020</v>
      </c>
      <c r="E17" s="45" t="n">
        <v>57506</v>
      </c>
      <c r="F17" s="45" t="n">
        <v>18000</v>
      </c>
      <c r="G17" s="63" t="n">
        <f aca="false">SUM(C17:F17)</f>
        <v>187326</v>
      </c>
    </row>
    <row r="18" customFormat="false" ht="15" hidden="false" customHeight="false" outlineLevel="0" collapsed="false">
      <c r="B18" s="62" t="s">
        <v>247</v>
      </c>
      <c r="C18" s="45" t="n">
        <v>74100</v>
      </c>
      <c r="D18" s="45" t="n">
        <v>55675</v>
      </c>
      <c r="E18" s="45" t="n">
        <v>62529</v>
      </c>
      <c r="F18" s="45" t="n">
        <v>0</v>
      </c>
      <c r="G18" s="63" t="n">
        <f aca="false">SUM(C18:F18)</f>
        <v>192304</v>
      </c>
    </row>
    <row r="19" customFormat="false" ht="15" hidden="false" customHeight="false" outlineLevel="0" collapsed="false">
      <c r="B19" s="62" t="s">
        <v>248</v>
      </c>
      <c r="C19" s="45" t="n">
        <v>82700</v>
      </c>
      <c r="D19" s="45" t="n">
        <v>58680</v>
      </c>
      <c r="E19" s="45" t="n">
        <v>55300</v>
      </c>
      <c r="F19" s="45" t="n">
        <v>0</v>
      </c>
      <c r="G19" s="63" t="n">
        <f aca="false">SUM(C19:F19)</f>
        <v>196680</v>
      </c>
    </row>
    <row r="20" customFormat="false" ht="15" hidden="false" customHeight="false" outlineLevel="0" collapsed="false">
      <c r="B20" s="62" t="s">
        <v>249</v>
      </c>
      <c r="C20" s="45" t="n">
        <v>83400</v>
      </c>
      <c r="D20" s="45" t="n">
        <v>46040</v>
      </c>
      <c r="E20" s="45" t="n">
        <v>43850</v>
      </c>
      <c r="F20" s="45" t="n">
        <v>0</v>
      </c>
      <c r="G20" s="63" t="n">
        <f aca="false">SUM(C20:F20)</f>
        <v>173290</v>
      </c>
    </row>
    <row r="21" customFormat="false" ht="15" hidden="false" customHeight="false" outlineLevel="0" collapsed="false">
      <c r="B21" s="62" t="s">
        <v>250</v>
      </c>
      <c r="C21" s="45" t="n">
        <v>89500</v>
      </c>
      <c r="D21" s="45" t="n">
        <v>72310</v>
      </c>
      <c r="E21" s="45" t="n">
        <v>47900</v>
      </c>
      <c r="F21" s="45" t="n">
        <v>0</v>
      </c>
      <c r="G21" s="63" t="n">
        <f aca="false">SUM(C21:F21)</f>
        <v>209710</v>
      </c>
    </row>
    <row r="22" customFormat="false" ht="15" hidden="false" customHeight="false" outlineLevel="0" collapsed="false">
      <c r="B22" s="64" t="s">
        <v>251</v>
      </c>
      <c r="C22" s="65" t="n">
        <f aca="false">AVERAGE(C6:C21)</f>
        <v>74618.75</v>
      </c>
      <c r="D22" s="65" t="n">
        <f aca="false">AVERAGE(D6:D21)</f>
        <v>48793.75</v>
      </c>
      <c r="E22" s="65" t="n">
        <f aca="false">AVERAGE(E6:E21)</f>
        <v>47712.8125</v>
      </c>
      <c r="F22" s="65" t="n">
        <f aca="false">AVERAGE(F6:F21)</f>
        <v>18844.375</v>
      </c>
      <c r="G22" s="65" t="n">
        <f aca="false">AVERAGE(G6:G21)</f>
        <v>189969.6875</v>
      </c>
    </row>
  </sheetData>
  <mergeCells count="2">
    <mergeCell ref="B2:G2"/>
    <mergeCell ref="B3:G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D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8"/>
    <col collapsed="false" customWidth="true" hidden="false" outlineLevel="0" max="3" min="3" style="0" width="16"/>
    <col collapsed="false" customWidth="true" hidden="false" outlineLevel="0" max="4" min="4" style="0" width="40"/>
    <col collapsed="false" customWidth="true" hidden="false" outlineLevel="0" max="5" min="5" style="0" width="3"/>
  </cols>
  <sheetData>
    <row r="2" customFormat="false" ht="36" hidden="false" customHeight="true" outlineLevel="0" collapsed="false">
      <c r="B2" s="13" t="s">
        <v>252</v>
      </c>
      <c r="C2" s="13"/>
      <c r="D2" s="13"/>
    </row>
    <row r="3" customFormat="false" ht="24" hidden="false" customHeight="true" outlineLevel="0" collapsed="false">
      <c r="B3" s="14" t="s">
        <v>253</v>
      </c>
      <c r="C3" s="14"/>
      <c r="D3" s="14"/>
    </row>
    <row r="5" customFormat="false" ht="15" hidden="false" customHeight="false" outlineLevel="0" collapsed="false">
      <c r="B5" s="38" t="s">
        <v>254</v>
      </c>
      <c r="C5" s="39" t="s">
        <v>255</v>
      </c>
      <c r="D5" s="39" t="s">
        <v>256</v>
      </c>
    </row>
    <row r="6" customFormat="false" ht="15" hidden="false" customHeight="false" outlineLevel="0" collapsed="false">
      <c r="B6" s="58" t="s">
        <v>257</v>
      </c>
      <c r="C6" s="24" t="s">
        <v>33</v>
      </c>
      <c r="D6" s="18" t="s">
        <v>258</v>
      </c>
    </row>
    <row r="7" customFormat="false" ht="15" hidden="false" customHeight="false" outlineLevel="0" collapsed="false">
      <c r="B7" s="58" t="s">
        <v>259</v>
      </c>
      <c r="C7" s="24" t="s">
        <v>260</v>
      </c>
      <c r="D7" s="18" t="s">
        <v>261</v>
      </c>
    </row>
    <row r="8" customFormat="false" ht="15" hidden="false" customHeight="false" outlineLevel="0" collapsed="false">
      <c r="B8" s="58" t="s">
        <v>83</v>
      </c>
      <c r="C8" s="24" t="s">
        <v>84</v>
      </c>
      <c r="D8" s="18" t="s">
        <v>262</v>
      </c>
    </row>
    <row r="9" customFormat="false" ht="15" hidden="false" customHeight="false" outlineLevel="0" collapsed="false">
      <c r="B9" s="58" t="s">
        <v>263</v>
      </c>
      <c r="C9" s="24" t="s">
        <v>264</v>
      </c>
      <c r="D9" s="18" t="s">
        <v>265</v>
      </c>
    </row>
    <row r="10" customFormat="false" ht="15" hidden="false" customHeight="false" outlineLevel="0" collapsed="false">
      <c r="B10" s="58" t="s">
        <v>266</v>
      </c>
      <c r="C10" s="24" t="s">
        <v>267</v>
      </c>
      <c r="D10" s="18" t="s">
        <v>268</v>
      </c>
    </row>
    <row r="11" customFormat="false" ht="15" hidden="false" customHeight="false" outlineLevel="0" collapsed="false">
      <c r="B11" s="58" t="s">
        <v>269</v>
      </c>
      <c r="C11" s="24" t="s">
        <v>270</v>
      </c>
      <c r="D11" s="18" t="s">
        <v>271</v>
      </c>
    </row>
    <row r="12" customFormat="false" ht="15" hidden="false" customHeight="false" outlineLevel="0" collapsed="false">
      <c r="B12" s="58" t="s">
        <v>272</v>
      </c>
      <c r="C12" s="24" t="s">
        <v>273</v>
      </c>
      <c r="D12" s="18" t="s">
        <v>274</v>
      </c>
    </row>
    <row r="13" customFormat="false" ht="15" hidden="false" customHeight="false" outlineLevel="0" collapsed="false">
      <c r="B13" s="58" t="s">
        <v>275</v>
      </c>
      <c r="C13" s="24" t="s">
        <v>276</v>
      </c>
      <c r="D13" s="18" t="s">
        <v>277</v>
      </c>
    </row>
    <row r="14" customFormat="false" ht="15" hidden="false" customHeight="false" outlineLevel="0" collapsed="false">
      <c r="B14" s="58" t="s">
        <v>278</v>
      </c>
      <c r="C14" s="24" t="s">
        <v>279</v>
      </c>
      <c r="D14" s="18" t="s">
        <v>280</v>
      </c>
    </row>
    <row r="15" customFormat="false" ht="15" hidden="false" customHeight="false" outlineLevel="0" collapsed="false">
      <c r="B15" s="58" t="s">
        <v>281</v>
      </c>
      <c r="C15" s="24" t="s">
        <v>282</v>
      </c>
      <c r="D15" s="18" t="s">
        <v>283</v>
      </c>
    </row>
    <row r="16" customFormat="false" ht="15" hidden="false" customHeight="false" outlineLevel="0" collapsed="false">
      <c r="B16" s="58" t="s">
        <v>284</v>
      </c>
      <c r="C16" s="24" t="s">
        <v>285</v>
      </c>
      <c r="D16" s="18" t="s">
        <v>286</v>
      </c>
    </row>
    <row r="17" customFormat="false" ht="15" hidden="false" customHeight="false" outlineLevel="0" collapsed="false">
      <c r="B17" s="58" t="s">
        <v>287</v>
      </c>
      <c r="C17" s="24" t="s">
        <v>288</v>
      </c>
      <c r="D17" s="18" t="s">
        <v>289</v>
      </c>
    </row>
  </sheetData>
  <mergeCells count="2">
    <mergeCell ref="B2:D2"/>
    <mergeCell ref="B3:D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2026-06-04T16:27:31Z</dcterms:created>
  <dc:creator>openpyxl</dc:creator>
  <dc:description/>
  <dc:language>en-US</dc:language>
  <cp:lastModifiedBy/>
  <dcterms:modified xsi:type="dcterms:W3CDTF">2026-06-04T16:30:20Z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